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0" yWindow="1880" windowWidth="23480" windowHeight="14920" tabRatio="500" activeTab="3"/>
  </bookViews>
  <sheets>
    <sheet name="Prehlad" sheetId="1" r:id="rId1"/>
    <sheet name="Figury" sheetId="2" r:id="rId2"/>
    <sheet name="Rekapitulacia" sheetId="3" r:id="rId3"/>
    <sheet name="Kryci list" sheetId="4" r:id="rId4"/>
  </sheets>
  <definedNames>
    <definedName name="Excel_BuiltIn__FilterDatabase">#REF!</definedName>
    <definedName name="Excel_BuiltIn_Print_Area" localSheetId="1">'Figury'!$A:$D</definedName>
    <definedName name="Excel_BuiltIn_Print_Area" localSheetId="3">'Kryci list'!$A:$J</definedName>
    <definedName name="Excel_BuiltIn_Print_Area" localSheetId="0">'Prehlad'!$A:$O</definedName>
    <definedName name="Excel_BuiltIn_Print_Area" localSheetId="2">'Rekapitulacia'!$A:$G</definedName>
    <definedName name="fakt1R">#REF!</definedName>
    <definedName name="_xlnm.Print_Titles" localSheetId="1">'Figury'!$8:$10</definedName>
    <definedName name="_xlnm.Print_Titles" localSheetId="0">'Prehlad'!$8:$10</definedName>
    <definedName name="_xlnm.Print_Titles" localSheetId="2">'Rekapitulacia'!$8:$10</definedName>
  </definedNames>
  <calcPr fullCalcOnLoad="1"/>
</workbook>
</file>

<file path=xl/sharedStrings.xml><?xml version="1.0" encoding="utf-8"?>
<sst xmlns="http://schemas.openxmlformats.org/spreadsheetml/2006/main" count="562" uniqueCount="279">
  <si>
    <t>a</t>
  </si>
  <si>
    <t>Dodávateľ:</t>
  </si>
  <si>
    <t>Odberateľ:</t>
  </si>
  <si>
    <t xml:space="preserve"> </t>
  </si>
  <si>
    <t>DPH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</si>
  <si>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</si>
  <si>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</si>
  <si>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</si>
  <si>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</si>
  <si>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</si>
  <si>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</si>
  <si>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</si>
  <si>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</si>
  <si>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</si>
  <si>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</si>
  <si>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</si>
  <si>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</si>
  <si>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</si>
  <si>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</si>
  <si>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</si>
  <si>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</si>
  <si>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</si>
  <si>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</si>
  <si>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</si>
  <si>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</si>
  <si>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</si>
  <si>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</si>
  <si>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</si>
  <si>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</si>
  <si>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</si>
  <si>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</si>
  <si>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</si>
  <si>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</si>
  <si>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</si>
  <si>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</si>
  <si>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</si>
  <si>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</si>
  <si>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</si>
  <si>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</si>
  <si>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</si>
  <si>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</si>
  <si>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</si>
  <si>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</si>
  <si>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</si>
  <si>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</si>
  <si>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</si>
  <si>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</si>
  <si>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</si>
  <si>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</si>
  <si>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</si>
  <si>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</si>
  <si>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</si>
  <si>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</si>
  <si>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</si>
  <si>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</si>
  <si>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</si>
  <si>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</si>
  <si>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</si>
  <si>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</si>
  <si>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</si>
  <si>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</si>
  <si>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</si>
  <si>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</si>
  <si>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</si>
  <si>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</si>
  <si>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</si>
  <si>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</si>
  <si>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</si>
  <si>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</si>
  <si>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</si>
  <si>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</si>
  <si>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</si>
  <si>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</si>
  <si>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</si>
  <si>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</si>
  <si>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</si>
  <si>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</si>
  <si>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</si>
  <si>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</si>
  <si>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</si>
  <si>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</si>
  <si>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</si>
  <si>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</si>
  <si>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</si>
  <si>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</si>
  <si>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</si>
  <si>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</si>
  <si>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</si>
  <si>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</si>
  <si>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</si>
  <si>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</si>
  <si>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</si>
  <si>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</si>
  <si>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</si>
  <si>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</si>
  <si>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</si>
  <si>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</si>
  <si>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</si>
  <si>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</si>
  <si>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</si>
  <si>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</si>
  <si>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</si>
  <si>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</si>
  <si>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</si>
  <si>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</si>
  <si>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</si>
  <si>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</si>
  <si>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</si>
  <si>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</si>
  <si>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</si>
  <si>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</si>
  <si>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</si>
  <si>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</si>
  <si>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</si>
  <si>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</si>
  <si>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</si>
  <si>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Spracoval:                                         </t>
  </si>
  <si>
    <t xml:space="preserve">Projektant: Stavoprojekt s.r.o.,  Prešov </t>
  </si>
  <si>
    <t xml:space="preserve">JKSO : </t>
  </si>
  <si>
    <t>Dátum: 02.02.2022</t>
  </si>
  <si>
    <t>Stavba :DALETICE - Centrum komunitno spoločenských aktivít</t>
  </si>
  <si>
    <t>Objekt : aktualizácia 2022</t>
  </si>
  <si>
    <t>Stavoprojekt, s.r.o., Prešov</t>
  </si>
  <si>
    <t xml:space="preserve"> Stavoprojekt, s.r.o., Prešov</t>
  </si>
  <si>
    <t>Daletice</t>
  </si>
  <si>
    <t>JKSO :</t>
  </si>
  <si>
    <t>02.02.2022</t>
  </si>
  <si>
    <t xml:space="preserve">Stavoprojekt s.r.o.,  Prešov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</si>
  <si>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</si>
  <si>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</si>
  <si>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</si>
  <si>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</si>
  <si>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</si>
  <si>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</si>
  <si>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</si>
  <si>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</si>
  <si>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</si>
  <si>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</si>
  <si>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</si>
  <si>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</si>
  <si>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</si>
  <si>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</si>
  <si>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</si>
  <si>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</si>
  <si>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6 - ÚPRAVY POVRCHOV, PODLAHY, VÝPLNE</t>
  </si>
  <si>
    <t>014</t>
  </si>
  <si>
    <t>611421331</t>
  </si>
  <si>
    <t>Oprava vápennej omietky  štukovej10-30%</t>
  </si>
  <si>
    <t>m2</t>
  </si>
  <si>
    <t xml:space="preserve">                    </t>
  </si>
  <si>
    <t>61142-1331</t>
  </si>
  <si>
    <t>45.41.10</t>
  </si>
  <si>
    <t>EK</t>
  </si>
  <si>
    <t>S</t>
  </si>
  <si>
    <t xml:space="preserve">6 - ÚPRAVY POVRCHOV, PODLAHY, VÝPLNE  spolu: </t>
  </si>
  <si>
    <t>9 - OSTATNÉ KONŠTRUKCIE A PRÁCE</t>
  </si>
  <si>
    <t>003</t>
  </si>
  <si>
    <t>941955001</t>
  </si>
  <si>
    <t>Lešenie ľahké prac. pomocné výš. podlahy do 1,2 m</t>
  </si>
  <si>
    <t>45.25.10</t>
  </si>
  <si>
    <t>011</t>
  </si>
  <si>
    <t>952901111</t>
  </si>
  <si>
    <t>Vyčistenie budov byt. alebo občian. výstavby pri výške podlažia do 4 m</t>
  </si>
  <si>
    <t>45.45.13</t>
  </si>
  <si>
    <t>013</t>
  </si>
  <si>
    <t>978011141</t>
  </si>
  <si>
    <t>Otlčenie vnút. omietok váp. vápenocem. 10-30 %</t>
  </si>
  <si>
    <t>97801-1141</t>
  </si>
  <si>
    <t>45.11.11</t>
  </si>
  <si>
    <t>317,49+105,14 =   422,630</t>
  </si>
  <si>
    <t>979081111</t>
  </si>
  <si>
    <t>Odvoz sute a vybúraných hmôt na skládku do 1 km</t>
  </si>
  <si>
    <t>t</t>
  </si>
  <si>
    <t>97908-1111</t>
  </si>
  <si>
    <t>979081121</t>
  </si>
  <si>
    <t>Odvoz sute a vybúraných hmôt na skládku každý ďalší 1 km</t>
  </si>
  <si>
    <t>97908-1121</t>
  </si>
  <si>
    <t>4,226*4 =   16,904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</si>
  <si>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</si>
  <si>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</si>
  <si>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</si>
  <si>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</si>
  <si>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</si>
  <si>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</si>
  <si>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4,226*2 =   8,452</t>
  </si>
  <si>
    <t>979131409</t>
  </si>
  <si>
    <t>Poplatok za ulož.a znešk.staveb.sute na vymedzených skládkach "O"-ostatný odpad</t>
  </si>
  <si>
    <t>97913-1409</t>
  </si>
  <si>
    <t>998991111</t>
  </si>
  <si>
    <t>Presun hmôt pre opravy v objektoch výšky do 25 m</t>
  </si>
  <si>
    <t>99899-1111</t>
  </si>
  <si>
    <t xml:space="preserve">9 - OSTATNÉ KONŠTRUKCIE A PRÁCE  spolu: </t>
  </si>
  <si>
    <t xml:space="preserve">PRÁCE A DODÁVKY HSV  spolu: </t>
  </si>
  <si>
    <t>PRÁCE A DODÁVKY PSV</t>
  </si>
  <si>
    <t>713 - Izolácie tepelné</t>
  </si>
  <si>
    <t>713</t>
  </si>
  <si>
    <t>713111125</t>
  </si>
  <si>
    <t>Montáž tep. izol.stropov rovných</t>
  </si>
  <si>
    <t>I</t>
  </si>
  <si>
    <t>45.32.11</t>
  </si>
  <si>
    <t>IK</t>
  </si>
  <si>
    <t>MAT</t>
  </si>
  <si>
    <t>6315AA965</t>
  </si>
  <si>
    <t>Doska izolačná z minerálnej vlny hr.100mm</t>
  </si>
  <si>
    <t xml:space="preserve">  .  .  </t>
  </si>
  <si>
    <t>IZ</t>
  </si>
  <si>
    <t>182,36*1,02 =   186,007</t>
  </si>
  <si>
    <t>998713202</t>
  </si>
  <si>
    <t>Presun hmôt pre izolácie tepelné v objektoch výšky do 12 m</t>
  </si>
  <si>
    <t xml:space="preserve">713 - Izolácie tepelné  spolu: </t>
  </si>
  <si>
    <t>723 - Vnútorný plynovod</t>
  </si>
  <si>
    <t>700</t>
  </si>
  <si>
    <t>723-01</t>
  </si>
  <si>
    <t>Plyn - viď samostatný diel</t>
  </si>
  <si>
    <t>kus</t>
  </si>
  <si>
    <t>723.121</t>
  </si>
  <si>
    <t>45.00.00</t>
  </si>
  <si>
    <t>723-02</t>
  </si>
  <si>
    <t>Plyn OÚ - viď.samostaný diel</t>
  </si>
  <si>
    <t>m</t>
  </si>
  <si>
    <t xml:space="preserve">723 - Vnútorný plynovod  spolu: </t>
  </si>
  <si>
    <t>725 - Zariaďovacie predmety</t>
  </si>
  <si>
    <t>721</t>
  </si>
  <si>
    <t>725530823</t>
  </si>
  <si>
    <t>Demontáž elektr. zásob. ohrievačov vody tlakových do 200 l</t>
  </si>
  <si>
    <t>súbor</t>
  </si>
  <si>
    <t>72553-0823</t>
  </si>
  <si>
    <t>45.33.20</t>
  </si>
  <si>
    <t>725539258</t>
  </si>
  <si>
    <t>Montáž elektr.ohrievač vody 200 l</t>
  </si>
  <si>
    <t>72553-9256</t>
  </si>
  <si>
    <t>5412F0814</t>
  </si>
  <si>
    <t>Ohrievač vody  200l</t>
  </si>
  <si>
    <t>29.71.25</t>
  </si>
  <si>
    <t>998725202</t>
  </si>
  <si>
    <t>Presun hmôt pre zariaď. predmety v objektoch výšky do 12 m</t>
  </si>
  <si>
    <t>99872-5202</t>
  </si>
  <si>
    <t>45.33.30</t>
  </si>
  <si>
    <t xml:space="preserve">725 - Zariaďovacie predmety  spolu: </t>
  </si>
  <si>
    <t>731 - Kotolne</t>
  </si>
  <si>
    <t>731</t>
  </si>
  <si>
    <t>731-1</t>
  </si>
  <si>
    <t>ÚVK - viď samostatný diel</t>
  </si>
  <si>
    <t>731-2</t>
  </si>
  <si>
    <t>ÚVK OÚ- viď samostatný diel</t>
  </si>
  <si>
    <t>73110-0802</t>
  </si>
  <si>
    <t xml:space="preserve">731 - Kotolne  spolu: </t>
  </si>
  <si>
    <t>763 - Konštrukcie  - drevostavby</t>
  </si>
  <si>
    <t>763</t>
  </si>
  <si>
    <t>763136010</t>
  </si>
  <si>
    <t>Podhľady sadr. kazetový 600x600 mm  ,kompl.D+M</t>
  </si>
  <si>
    <t>76313-6010</t>
  </si>
  <si>
    <t>182,36+41,80 =   224,160</t>
  </si>
  <si>
    <t>998763201</t>
  </si>
  <si>
    <t>Presun hmôt pre drevostavby v objektoch výšky do 12 m</t>
  </si>
  <si>
    <t>99876-3201</t>
  </si>
  <si>
    <t>45.42.13</t>
  </si>
  <si>
    <t xml:space="preserve">763 - Konštrukcie  - drevostavby  spolu: </t>
  </si>
  <si>
    <t>784 - Maľby</t>
  </si>
  <si>
    <t>784</t>
  </si>
  <si>
    <t>784448090</t>
  </si>
  <si>
    <t>Maľba 1 far. dvojnás.miest. do3,8m</t>
  </si>
  <si>
    <t>78444-8090</t>
  </si>
  <si>
    <t>45.44.21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</si>
  <si>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</si>
  <si>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</si>
  <si>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</si>
  <si>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</si>
  <si>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</si>
  <si>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210010001</t>
  </si>
  <si>
    <t>Montáž  a dodávka -  svietidlo žiarovkové trubocové</t>
  </si>
  <si>
    <t>M</t>
  </si>
  <si>
    <t>74212-0343</t>
  </si>
  <si>
    <t>45.31.1*</t>
  </si>
  <si>
    <t>MK</t>
  </si>
  <si>
    <t xml:space="preserve">M21 - 155 Elektromontáže  spolu: </t>
  </si>
  <si>
    <t xml:space="preserve">PRÁCE A DODÁVKY M  spolu: </t>
  </si>
  <si>
    <t>Za rozpočet celkom</t>
  </si>
  <si>
    <t>Figura</t>
  </si>
</sst>
</file>

<file path=xl/styles.xml><?xml version="1.0" encoding="utf-8"?>
<styleSheet xmlns="http://schemas.openxmlformats.org/spreadsheetml/2006/main">
  <numFmts count="3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#,##0&quot; Sk&quot;;[Red]\-#,##0&quot; Sk&quot;"/>
    <numFmt numFmtId="175" formatCode="_-* #,##0&quot; Sk&quot;_-;\-* #,##0&quot; Sk&quot;_-;_-* &quot;- Sk&quot;_-;_-@_-"/>
    <numFmt numFmtId="176" formatCode="#,##0&quot; Sk&quot;;\-#,##0&quot; Sk&quot;"/>
    <numFmt numFmtId="177" formatCode="#,##0.00&quot; Sk&quot;;\-#,##0.00&quot; Sk&quot;"/>
    <numFmt numFmtId="178" formatCode="0;0;;"/>
    <numFmt numFmtId="179" formatCode="0\ %"/>
    <numFmt numFmtId="180" formatCode="#,##0.00&quot; Sk&quot;;[Red]\-#,##0.00&quot; Sk&quot;"/>
    <numFmt numFmtId="181" formatCode="\ "/>
    <numFmt numFmtId="182" formatCode="0.00;0;0"/>
    <numFmt numFmtId="183" formatCode="0.0%"/>
    <numFmt numFmtId="184" formatCode="#,##0.000"/>
    <numFmt numFmtId="185" formatCode="#,##0.00000"/>
    <numFmt numFmtId="186" formatCode="0.000"/>
    <numFmt numFmtId="187" formatCode="#,##0.00\ "/>
    <numFmt numFmtId="188" formatCode="0.00\ %"/>
    <numFmt numFmtId="189" formatCode="#,##0\ "/>
    <numFmt numFmtId="190" formatCode="#,##0.0000"/>
  </numFmts>
  <fonts count="45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sz val="8"/>
      <color indexed="12"/>
      <name val="Arial Narrow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74" fontId="1" fillId="0" borderId="1">
      <alignment/>
      <protection/>
    </xf>
    <xf numFmtId="0" fontId="0" fillId="0" borderId="1" applyFill="0">
      <alignment/>
      <protection/>
    </xf>
    <xf numFmtId="175" fontId="0" fillId="0" borderId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5" fillId="0" borderId="0">
      <alignment/>
      <protection/>
    </xf>
    <xf numFmtId="0" fontId="29" fillId="29" borderId="0" applyNumberFormat="0" applyBorder="0" applyAlignment="0" applyProtection="0"/>
    <xf numFmtId="0" fontId="30" fillId="30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10">
      <alignment vertical="center"/>
      <protection/>
    </xf>
    <xf numFmtId="0" fontId="39" fillId="33" borderId="11" applyNumberFormat="0" applyAlignment="0" applyProtection="0"/>
    <xf numFmtId="0" fontId="40" fillId="34" borderId="11" applyNumberFormat="0" applyAlignment="0" applyProtection="0"/>
    <xf numFmtId="0" fontId="41" fillId="34" borderId="12" applyNumberFormat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84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85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86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85" fontId="8" fillId="0" borderId="0" xfId="0" applyNumberFormat="1" applyFont="1" applyAlignment="1" applyProtection="1">
      <alignment/>
      <protection/>
    </xf>
    <xf numFmtId="184" fontId="8" fillId="0" borderId="0" xfId="0" applyNumberFormat="1" applyFont="1" applyAlignment="1" applyProtection="1">
      <alignment/>
      <protection/>
    </xf>
    <xf numFmtId="0" fontId="10" fillId="0" borderId="0" xfId="71" applyFont="1">
      <alignment/>
      <protection/>
    </xf>
    <xf numFmtId="49" fontId="8" fillId="0" borderId="0" xfId="0" applyNumberFormat="1" applyFont="1" applyAlignment="1" applyProtection="1">
      <alignment/>
      <protection/>
    </xf>
    <xf numFmtId="0" fontId="11" fillId="0" borderId="0" xfId="71" applyFont="1">
      <alignment/>
      <protection/>
    </xf>
    <xf numFmtId="49" fontId="11" fillId="0" borderId="0" xfId="71" applyNumberFormat="1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NumberFormat="1" applyFont="1" applyBorder="1" applyAlignment="1" applyProtection="1">
      <alignment horizontal="center"/>
      <protection/>
    </xf>
    <xf numFmtId="0" fontId="8" fillId="0" borderId="13" xfId="0" applyNumberFormat="1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NumberFormat="1" applyFont="1" applyBorder="1" applyAlignment="1" applyProtection="1">
      <alignment horizontal="center"/>
      <protection/>
    </xf>
    <xf numFmtId="0" fontId="8" fillId="0" borderId="16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84" fontId="8" fillId="0" borderId="16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 locked="0"/>
    </xf>
    <xf numFmtId="184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184" fontId="8" fillId="0" borderId="0" xfId="0" applyNumberFormat="1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5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0" fontId="8" fillId="0" borderId="0" xfId="72" applyFont="1">
      <alignment/>
      <protection/>
    </xf>
    <xf numFmtId="0" fontId="8" fillId="0" borderId="0" xfId="72" applyFont="1" applyAlignment="1">
      <alignment horizontal="left" vertical="center"/>
      <protection/>
    </xf>
    <xf numFmtId="0" fontId="12" fillId="0" borderId="0" xfId="71" applyFont="1" applyAlignment="1">
      <alignment horizontal="left" vertical="center"/>
      <protection/>
    </xf>
    <xf numFmtId="0" fontId="8" fillId="0" borderId="18" xfId="72" applyFont="1" applyBorder="1" applyAlignment="1">
      <alignment horizontal="left" vertical="center"/>
      <protection/>
    </xf>
    <xf numFmtId="0" fontId="8" fillId="0" borderId="19" xfId="72" applyFont="1" applyBorder="1" applyAlignment="1">
      <alignment horizontal="left" vertical="center"/>
      <protection/>
    </xf>
    <xf numFmtId="0" fontId="8" fillId="0" borderId="19" xfId="72" applyFont="1" applyBorder="1" applyAlignment="1">
      <alignment horizontal="right" vertical="center"/>
      <protection/>
    </xf>
    <xf numFmtId="0" fontId="8" fillId="0" borderId="20" xfId="72" applyFont="1" applyBorder="1" applyAlignment="1">
      <alignment horizontal="left" vertical="center"/>
      <protection/>
    </xf>
    <xf numFmtId="0" fontId="8" fillId="0" borderId="21" xfId="72" applyFont="1" applyBorder="1" applyAlignment="1">
      <alignment horizontal="left" vertical="center"/>
      <protection/>
    </xf>
    <xf numFmtId="0" fontId="8" fillId="0" borderId="22" xfId="72" applyFont="1" applyBorder="1" applyAlignment="1">
      <alignment horizontal="left" vertical="center"/>
      <protection/>
    </xf>
    <xf numFmtId="0" fontId="8" fillId="0" borderId="22" xfId="72" applyFont="1" applyBorder="1" applyAlignment="1">
      <alignment horizontal="right" vertical="center"/>
      <protection/>
    </xf>
    <xf numFmtId="0" fontId="8" fillId="0" borderId="23" xfId="72" applyFont="1" applyBorder="1" applyAlignment="1">
      <alignment horizontal="left" vertical="center"/>
      <protection/>
    </xf>
    <xf numFmtId="0" fontId="8" fillId="0" borderId="24" xfId="72" applyFont="1" applyBorder="1" applyAlignment="1">
      <alignment horizontal="left" vertical="center"/>
      <protection/>
    </xf>
    <xf numFmtId="0" fontId="8" fillId="0" borderId="25" xfId="72" applyFont="1" applyBorder="1" applyAlignment="1">
      <alignment horizontal="left" vertical="center"/>
      <protection/>
    </xf>
    <xf numFmtId="0" fontId="8" fillId="0" borderId="25" xfId="72" applyFont="1" applyBorder="1" applyAlignment="1">
      <alignment horizontal="right" vertical="center"/>
      <protection/>
    </xf>
    <xf numFmtId="0" fontId="8" fillId="0" borderId="26" xfId="72" applyFont="1" applyBorder="1" applyAlignment="1">
      <alignment horizontal="left" vertical="center"/>
      <protection/>
    </xf>
    <xf numFmtId="0" fontId="8" fillId="0" borderId="27" xfId="72" applyFont="1" applyBorder="1" applyAlignment="1">
      <alignment horizontal="left" vertical="center"/>
      <protection/>
    </xf>
    <xf numFmtId="0" fontId="8" fillId="0" borderId="28" xfId="72" applyFont="1" applyBorder="1" applyAlignment="1">
      <alignment horizontal="left" vertical="center"/>
      <protection/>
    </xf>
    <xf numFmtId="0" fontId="8" fillId="0" borderId="28" xfId="72" applyFont="1" applyBorder="1" applyAlignment="1">
      <alignment horizontal="right" vertical="center"/>
      <protection/>
    </xf>
    <xf numFmtId="0" fontId="8" fillId="0" borderId="29" xfId="72" applyFont="1" applyBorder="1" applyAlignment="1">
      <alignment horizontal="left" vertical="center"/>
      <protection/>
    </xf>
    <xf numFmtId="0" fontId="8" fillId="0" borderId="30" xfId="72" applyFont="1" applyBorder="1" applyAlignment="1">
      <alignment horizontal="left" vertical="center"/>
      <protection/>
    </xf>
    <xf numFmtId="0" fontId="8" fillId="0" borderId="31" xfId="72" applyFont="1" applyBorder="1" applyAlignment="1">
      <alignment horizontal="right" vertical="center"/>
      <protection/>
    </xf>
    <xf numFmtId="0" fontId="8" fillId="0" borderId="31" xfId="72" applyFont="1" applyBorder="1" applyAlignment="1">
      <alignment horizontal="left" vertical="center"/>
      <protection/>
    </xf>
    <xf numFmtId="0" fontId="8" fillId="0" borderId="32" xfId="72" applyFont="1" applyBorder="1" applyAlignment="1">
      <alignment horizontal="left" vertical="center"/>
      <protection/>
    </xf>
    <xf numFmtId="0" fontId="8" fillId="0" borderId="33" xfId="72" applyFont="1" applyBorder="1" applyAlignment="1">
      <alignment horizontal="left" vertical="center"/>
      <protection/>
    </xf>
    <xf numFmtId="0" fontId="8" fillId="0" borderId="34" xfId="72" applyFont="1" applyBorder="1" applyAlignment="1">
      <alignment horizontal="left" vertical="center"/>
      <protection/>
    </xf>
    <xf numFmtId="0" fontId="8" fillId="0" borderId="35" xfId="72" applyFont="1" applyBorder="1" applyAlignment="1">
      <alignment horizontal="left" vertical="center"/>
      <protection/>
    </xf>
    <xf numFmtId="0" fontId="8" fillId="0" borderId="18" xfId="72" applyFont="1" applyBorder="1" applyAlignment="1">
      <alignment horizontal="right" vertical="center"/>
      <protection/>
    </xf>
    <xf numFmtId="3" fontId="8" fillId="0" borderId="36" xfId="72" applyNumberFormat="1" applyFont="1" applyBorder="1" applyAlignment="1">
      <alignment horizontal="right" vertical="center"/>
      <protection/>
    </xf>
    <xf numFmtId="3" fontId="8" fillId="0" borderId="20" xfId="72" applyNumberFormat="1" applyFont="1" applyBorder="1" applyAlignment="1">
      <alignment horizontal="right" vertical="center"/>
      <protection/>
    </xf>
    <xf numFmtId="0" fontId="8" fillId="0" borderId="30" xfId="72" applyFont="1" applyBorder="1" applyAlignment="1">
      <alignment horizontal="right" vertical="center"/>
      <protection/>
    </xf>
    <xf numFmtId="3" fontId="8" fillId="0" borderId="37" xfId="72" applyNumberFormat="1" applyFont="1" applyBorder="1" applyAlignment="1">
      <alignment horizontal="right" vertical="center"/>
      <protection/>
    </xf>
    <xf numFmtId="3" fontId="8" fillId="0" borderId="32" xfId="72" applyNumberFormat="1" applyFont="1" applyBorder="1" applyAlignment="1">
      <alignment horizontal="right" vertical="center"/>
      <protection/>
    </xf>
    <xf numFmtId="0" fontId="8" fillId="0" borderId="33" xfId="72" applyFont="1" applyBorder="1" applyAlignment="1">
      <alignment horizontal="right" vertical="center"/>
      <protection/>
    </xf>
    <xf numFmtId="3" fontId="8" fillId="0" borderId="38" xfId="72" applyNumberFormat="1" applyFont="1" applyBorder="1" applyAlignment="1">
      <alignment horizontal="right" vertical="center"/>
      <protection/>
    </xf>
    <xf numFmtId="0" fontId="8" fillId="0" borderId="34" xfId="72" applyFont="1" applyBorder="1" applyAlignment="1">
      <alignment horizontal="right" vertical="center"/>
      <protection/>
    </xf>
    <xf numFmtId="3" fontId="8" fillId="0" borderId="35" xfId="72" applyNumberFormat="1" applyFont="1" applyBorder="1" applyAlignment="1">
      <alignment horizontal="right" vertical="center"/>
      <protection/>
    </xf>
    <xf numFmtId="0" fontId="9" fillId="0" borderId="39" xfId="72" applyFont="1" applyBorder="1" applyAlignment="1">
      <alignment horizontal="center" vertical="center"/>
      <protection/>
    </xf>
    <xf numFmtId="0" fontId="8" fillId="0" borderId="40" xfId="72" applyFont="1" applyBorder="1" applyAlignment="1">
      <alignment horizontal="left" vertical="center"/>
      <protection/>
    </xf>
    <xf numFmtId="0" fontId="8" fillId="0" borderId="40" xfId="72" applyFont="1" applyBorder="1" applyAlignment="1">
      <alignment horizontal="center" vertical="center"/>
      <protection/>
    </xf>
    <xf numFmtId="0" fontId="8" fillId="0" borderId="41" xfId="72" applyFont="1" applyBorder="1" applyAlignment="1">
      <alignment horizontal="center" vertical="center"/>
      <protection/>
    </xf>
    <xf numFmtId="0" fontId="8" fillId="0" borderId="42" xfId="72" applyFont="1" applyBorder="1" applyAlignment="1">
      <alignment horizontal="center" vertical="center"/>
      <protection/>
    </xf>
    <xf numFmtId="0" fontId="8" fillId="0" borderId="43" xfId="72" applyFont="1" applyBorder="1" applyAlignment="1">
      <alignment horizontal="center" vertical="center"/>
      <protection/>
    </xf>
    <xf numFmtId="0" fontId="8" fillId="0" borderId="44" xfId="72" applyFont="1" applyBorder="1" applyAlignment="1">
      <alignment horizontal="center" vertical="center"/>
      <protection/>
    </xf>
    <xf numFmtId="0" fontId="8" fillId="0" borderId="45" xfId="72" applyFont="1" applyBorder="1" applyAlignment="1">
      <alignment horizontal="center" vertical="center"/>
      <protection/>
    </xf>
    <xf numFmtId="0" fontId="8" fillId="0" borderId="46" xfId="72" applyFont="1" applyBorder="1" applyAlignment="1">
      <alignment horizontal="left" vertical="center"/>
      <protection/>
    </xf>
    <xf numFmtId="0" fontId="8" fillId="0" borderId="47" xfId="72" applyFont="1" applyBorder="1" applyAlignment="1">
      <alignment horizontal="left" vertical="center"/>
      <protection/>
    </xf>
    <xf numFmtId="0" fontId="8" fillId="0" borderId="48" xfId="72" applyNumberFormat="1" applyFont="1" applyBorder="1" applyAlignment="1">
      <alignment horizontal="left" vertical="center"/>
      <protection/>
    </xf>
    <xf numFmtId="0" fontId="8" fillId="0" borderId="49" xfId="72" applyFont="1" applyBorder="1" applyAlignment="1">
      <alignment horizontal="center"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50" xfId="72" applyFont="1" applyBorder="1" applyAlignment="1">
      <alignment horizontal="left" vertical="center"/>
      <protection/>
    </xf>
    <xf numFmtId="0" fontId="8" fillId="0" borderId="51" xfId="72" applyFont="1" applyBorder="1" applyAlignment="1">
      <alignment horizontal="center" vertical="center"/>
      <protection/>
    </xf>
    <xf numFmtId="0" fontId="8" fillId="0" borderId="52" xfId="72" applyFont="1" applyBorder="1" applyAlignment="1">
      <alignment horizontal="left" vertical="center"/>
      <protection/>
    </xf>
    <xf numFmtId="0" fontId="8" fillId="0" borderId="53" xfId="72" applyFont="1" applyBorder="1" applyAlignment="1">
      <alignment horizontal="center" vertical="center"/>
      <protection/>
    </xf>
    <xf numFmtId="0" fontId="8" fillId="0" borderId="54" xfId="72" applyFont="1" applyBorder="1" applyAlignment="1">
      <alignment horizontal="right" vertical="center"/>
      <protection/>
    </xf>
    <xf numFmtId="0" fontId="8" fillId="0" borderId="42" xfId="72" applyFont="1" applyBorder="1" applyAlignment="1">
      <alignment horizontal="left" vertical="center"/>
      <protection/>
    </xf>
    <xf numFmtId="188" fontId="8" fillId="0" borderId="31" xfId="72" applyNumberFormat="1" applyFont="1" applyBorder="1" applyAlignment="1">
      <alignment horizontal="right" vertical="center"/>
      <protection/>
    </xf>
    <xf numFmtId="188" fontId="8" fillId="0" borderId="55" xfId="72" applyNumberFormat="1" applyFont="1" applyBorder="1" applyAlignment="1">
      <alignment horizontal="right" vertical="center"/>
      <protection/>
    </xf>
    <xf numFmtId="0" fontId="8" fillId="0" borderId="56" xfId="72" applyFont="1" applyBorder="1" applyAlignment="1">
      <alignment horizontal="left" vertical="center"/>
      <protection/>
    </xf>
    <xf numFmtId="188" fontId="8" fillId="0" borderId="22" xfId="72" applyNumberFormat="1" applyFont="1" applyBorder="1" applyAlignment="1">
      <alignment horizontal="right" vertical="center"/>
      <protection/>
    </xf>
    <xf numFmtId="188" fontId="8" fillId="0" borderId="56" xfId="72" applyNumberFormat="1" applyFont="1" applyBorder="1" applyAlignment="1">
      <alignment horizontal="right" vertical="center"/>
      <protection/>
    </xf>
    <xf numFmtId="0" fontId="8" fillId="0" borderId="54" xfId="72" applyFont="1" applyBorder="1" applyAlignment="1">
      <alignment horizontal="left" vertical="center"/>
      <protection/>
    </xf>
    <xf numFmtId="0" fontId="8" fillId="0" borderId="53" xfId="72" applyFont="1" applyBorder="1" applyAlignment="1">
      <alignment horizontal="right" vertical="center"/>
      <protection/>
    </xf>
    <xf numFmtId="0" fontId="8" fillId="0" borderId="57" xfId="72" applyFont="1" applyBorder="1" applyAlignment="1">
      <alignment horizontal="center" vertical="center"/>
      <protection/>
    </xf>
    <xf numFmtId="0" fontId="8" fillId="0" borderId="58" xfId="72" applyFont="1" applyBorder="1" applyAlignment="1">
      <alignment horizontal="left" vertical="center"/>
      <protection/>
    </xf>
    <xf numFmtId="0" fontId="8" fillId="0" borderId="58" xfId="72" applyFont="1" applyBorder="1" applyAlignment="1">
      <alignment horizontal="right" vertical="center"/>
      <protection/>
    </xf>
    <xf numFmtId="0" fontId="8" fillId="0" borderId="59" xfId="72" applyFont="1" applyBorder="1" applyAlignment="1">
      <alignment horizontal="right" vertical="center"/>
      <protection/>
    </xf>
    <xf numFmtId="3" fontId="8" fillId="0" borderId="0" xfId="72" applyNumberFormat="1" applyFont="1" applyBorder="1" applyAlignment="1">
      <alignment horizontal="right" vertical="center"/>
      <protection/>
    </xf>
    <xf numFmtId="0" fontId="8" fillId="0" borderId="57" xfId="72" applyFont="1" applyBorder="1" applyAlignment="1">
      <alignment horizontal="left" vertical="center"/>
      <protection/>
    </xf>
    <xf numFmtId="0" fontId="8" fillId="0" borderId="0" xfId="72" applyFont="1" applyBorder="1" applyAlignment="1">
      <alignment horizontal="right" vertical="center"/>
      <protection/>
    </xf>
    <xf numFmtId="0" fontId="8" fillId="0" borderId="0" xfId="72" applyFont="1" applyBorder="1" applyAlignment="1">
      <alignment horizontal="left" vertical="center"/>
      <protection/>
    </xf>
    <xf numFmtId="0" fontId="8" fillId="0" borderId="60" xfId="72" applyFont="1" applyBorder="1" applyAlignment="1">
      <alignment horizontal="right" vertical="center"/>
      <protection/>
    </xf>
    <xf numFmtId="0" fontId="8" fillId="0" borderId="37" xfId="72" applyFont="1" applyBorder="1" applyAlignment="1">
      <alignment horizontal="right" vertical="center"/>
      <protection/>
    </xf>
    <xf numFmtId="3" fontId="8" fillId="0" borderId="60" xfId="72" applyNumberFormat="1" applyFont="1" applyBorder="1" applyAlignment="1">
      <alignment horizontal="right" vertical="center"/>
      <protection/>
    </xf>
    <xf numFmtId="3" fontId="8" fillId="0" borderId="61" xfId="72" applyNumberFormat="1" applyFont="1" applyBorder="1" applyAlignment="1">
      <alignment horizontal="right" vertical="center"/>
      <protection/>
    </xf>
    <xf numFmtId="0" fontId="9" fillId="0" borderId="62" xfId="72" applyFont="1" applyBorder="1" applyAlignment="1">
      <alignment horizontal="center" vertical="center"/>
      <protection/>
    </xf>
    <xf numFmtId="0" fontId="8" fillId="0" borderId="63" xfId="72" applyFont="1" applyBorder="1" applyAlignment="1">
      <alignment horizontal="left" vertical="center"/>
      <protection/>
    </xf>
    <xf numFmtId="0" fontId="8" fillId="0" borderId="64" xfId="72" applyFont="1" applyBorder="1" applyAlignment="1">
      <alignment horizontal="left" vertical="center"/>
      <protection/>
    </xf>
    <xf numFmtId="189" fontId="8" fillId="0" borderId="65" xfId="72" applyNumberFormat="1" applyFont="1" applyBorder="1" applyAlignment="1">
      <alignment horizontal="right" vertical="center"/>
      <protection/>
    </xf>
    <xf numFmtId="0" fontId="8" fillId="0" borderId="66" xfId="72" applyFont="1" applyBorder="1" applyAlignment="1">
      <alignment horizontal="left" vertical="center"/>
      <protection/>
    </xf>
    <xf numFmtId="0" fontId="8" fillId="0" borderId="58" xfId="72" applyFont="1" applyBorder="1" applyAlignment="1">
      <alignment horizontal="center" vertical="center"/>
      <protection/>
    </xf>
    <xf numFmtId="0" fontId="8" fillId="0" borderId="67" xfId="72" applyFont="1" applyBorder="1" applyAlignment="1">
      <alignment horizontal="center" vertical="center"/>
      <protection/>
    </xf>
    <xf numFmtId="0" fontId="8" fillId="0" borderId="68" xfId="72" applyFont="1" applyBorder="1" applyAlignment="1">
      <alignment horizontal="left" vertical="center"/>
      <protection/>
    </xf>
    <xf numFmtId="4" fontId="8" fillId="0" borderId="46" xfId="72" applyNumberFormat="1" applyFont="1" applyBorder="1" applyAlignment="1">
      <alignment horizontal="right" vertical="center"/>
      <protection/>
    </xf>
    <xf numFmtId="4" fontId="8" fillId="0" borderId="69" xfId="72" applyNumberFormat="1" applyFont="1" applyBorder="1" applyAlignment="1">
      <alignment horizontal="right" vertical="center"/>
      <protection/>
    </xf>
    <xf numFmtId="4" fontId="8" fillId="0" borderId="10" xfId="72" applyNumberFormat="1" applyFont="1" applyBorder="1" applyAlignment="1">
      <alignment horizontal="right" vertical="center"/>
      <protection/>
    </xf>
    <xf numFmtId="4" fontId="8" fillId="0" borderId="70" xfId="72" applyNumberFormat="1" applyFont="1" applyBorder="1" applyAlignment="1">
      <alignment horizontal="right" vertical="center"/>
      <protection/>
    </xf>
    <xf numFmtId="4" fontId="8" fillId="0" borderId="71" xfId="72" applyNumberFormat="1" applyFont="1" applyBorder="1" applyAlignment="1">
      <alignment horizontal="right" vertical="center"/>
      <protection/>
    </xf>
    <xf numFmtId="4" fontId="8" fillId="0" borderId="52" xfId="72" applyNumberFormat="1" applyFont="1" applyBorder="1" applyAlignment="1">
      <alignment horizontal="right" vertical="center"/>
      <protection/>
    </xf>
    <xf numFmtId="4" fontId="8" fillId="0" borderId="54" xfId="72" applyNumberFormat="1" applyFont="1" applyBorder="1" applyAlignment="1">
      <alignment horizontal="right" vertical="center"/>
      <protection/>
    </xf>
    <xf numFmtId="4" fontId="8" fillId="0" borderId="72" xfId="72" applyNumberFormat="1" applyFont="1" applyBorder="1" applyAlignment="1">
      <alignment horizontal="right" vertical="center"/>
      <protection/>
    </xf>
    <xf numFmtId="4" fontId="8" fillId="0" borderId="56" xfId="72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85" fontId="9" fillId="0" borderId="0" xfId="0" applyNumberFormat="1" applyFont="1" applyAlignment="1" applyProtection="1">
      <alignment vertical="top"/>
      <protection/>
    </xf>
    <xf numFmtId="184" fontId="9" fillId="0" borderId="0" xfId="0" applyNumberFormat="1" applyFont="1" applyAlignment="1" applyProtection="1">
      <alignment vertical="top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184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185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horizontal="center" vertical="top"/>
      <protection/>
    </xf>
    <xf numFmtId="186" fontId="13" fillId="0" borderId="0" xfId="0" applyNumberFormat="1" applyFont="1" applyAlignment="1" applyProtection="1">
      <alignment vertical="top"/>
      <protection/>
    </xf>
    <xf numFmtId="49" fontId="10" fillId="0" borderId="0" xfId="71" applyNumberFormat="1" applyFont="1">
      <alignment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4" fontId="8" fillId="0" borderId="0" xfId="0" applyNumberFormat="1" applyFont="1" applyAlignment="1" applyProtection="1">
      <alignment vertical="top"/>
      <protection locked="0"/>
    </xf>
    <xf numFmtId="4" fontId="13" fillId="0" borderId="0" xfId="0" applyNumberFormat="1" applyFont="1" applyAlignment="1" applyProtection="1">
      <alignment vertical="top"/>
      <protection locked="0"/>
    </xf>
    <xf numFmtId="0" fontId="8" fillId="0" borderId="14" xfId="0" applyFont="1" applyBorder="1" applyAlignment="1" applyProtection="1">
      <alignment horizontal="center"/>
      <protection/>
    </xf>
    <xf numFmtId="0" fontId="8" fillId="0" borderId="73" xfId="0" applyFont="1" applyBorder="1" applyAlignment="1" applyProtection="1">
      <alignment horizontal="center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40 % - zvýraznenie1" xfId="32"/>
    <cellStyle name="40 % - zvýraznenie2" xfId="33"/>
    <cellStyle name="40 % - zvýraznenie3" xfId="34"/>
    <cellStyle name="40 % - zvýraznenie4" xfId="35"/>
    <cellStyle name="40 % - zvýraznenie5" xfId="36"/>
    <cellStyle name="40 % - zvýraznenie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60 % - zvýraznenie1" xfId="44"/>
    <cellStyle name="60 % - zvýraznenie2" xfId="45"/>
    <cellStyle name="60 % - zvýraznenie3" xfId="46"/>
    <cellStyle name="60 % - zvýraznenie4" xfId="47"/>
    <cellStyle name="60 % - zvýraznenie5" xfId="48"/>
    <cellStyle name="60 % - zvýraznenie6" xfId="49"/>
    <cellStyle name="60 % – Zvýraznění1" xfId="50"/>
    <cellStyle name="60 % – Zvýraznění2" xfId="51"/>
    <cellStyle name="60 % – Zvýraznění3" xfId="52"/>
    <cellStyle name="60 % – Zvýraznění4" xfId="53"/>
    <cellStyle name="60 % – Zvýraznění5" xfId="54"/>
    <cellStyle name="60 % – Zvýraznění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normálne_KLv" xfId="72"/>
    <cellStyle name="Percent" xfId="73"/>
    <cellStyle name="Poznámka" xfId="74"/>
    <cellStyle name="Prepojená bunka" xfId="75"/>
    <cellStyle name="Spolu" xfId="76"/>
    <cellStyle name="TEXT 1" xfId="77"/>
    <cellStyle name="Text upozornění" xfId="78"/>
    <cellStyle name="Text upozornenia" xfId="79"/>
    <cellStyle name="TEXT1" xfId="80"/>
    <cellStyle name="Vstup" xfId="81"/>
    <cellStyle name="Výpočet" xfId="82"/>
    <cellStyle name="Výstup" xfId="83"/>
    <cellStyle name="Vysvetľujúci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"/>
  <sheetViews>
    <sheetView showGridLines="0" zoomScalePageLayoutView="0" workbookViewId="0" topLeftCell="A39">
      <selection activeCell="G13" sqref="G13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421875" style="6" customWidth="1"/>
    <col min="16" max="16" width="12.7109375" style="6" hidden="1" customWidth="1"/>
    <col min="17" max="19" width="13.28125" style="5" hidden="1" customWidth="1"/>
    <col min="20" max="20" width="10.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10.5">
      <c r="A1" s="12" t="s">
        <v>5</v>
      </c>
      <c r="B1" s="11"/>
      <c r="C1" s="11"/>
      <c r="D1" s="11"/>
      <c r="E1" s="12" t="s">
        <v>116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7</v>
      </c>
      <c r="AA1" s="160" t="s">
        <v>8</v>
      </c>
      <c r="AB1" s="16" t="s">
        <v>9</v>
      </c>
      <c r="AC1" s="16" t="s">
        <v>10</v>
      </c>
      <c r="AD1" s="16" t="s">
        <v>11</v>
      </c>
      <c r="AE1" s="11"/>
      <c r="AF1" s="11"/>
      <c r="AG1" s="11"/>
      <c r="AH1" s="11"/>
    </row>
    <row r="2" spans="1:34" ht="10.5">
      <c r="A2" s="12" t="s">
        <v>117</v>
      </c>
      <c r="B2" s="11"/>
      <c r="C2" s="11"/>
      <c r="D2" s="11"/>
      <c r="E2" s="12" t="s">
        <v>118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12</v>
      </c>
      <c r="AA2" s="18" t="s">
        <v>13</v>
      </c>
      <c r="AB2" s="18" t="s">
        <v>14</v>
      </c>
      <c r="AC2" s="18"/>
      <c r="AD2" s="19"/>
      <c r="AE2" s="11"/>
      <c r="AF2" s="11"/>
      <c r="AG2" s="11"/>
      <c r="AH2" s="11"/>
    </row>
    <row r="3" spans="1:34" ht="10.5">
      <c r="A3" s="12" t="s">
        <v>15</v>
      </c>
      <c r="B3" s="11"/>
      <c r="C3" s="11"/>
      <c r="D3" s="11"/>
      <c r="E3" s="12" t="s">
        <v>119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16</v>
      </c>
      <c r="AA3" s="18" t="s">
        <v>17</v>
      </c>
      <c r="AB3" s="18" t="s">
        <v>14</v>
      </c>
      <c r="AC3" s="18" t="s">
        <v>18</v>
      </c>
      <c r="AD3" s="19" t="s">
        <v>19</v>
      </c>
      <c r="AE3" s="11"/>
      <c r="AF3" s="11"/>
      <c r="AG3" s="11"/>
      <c r="AH3" s="11"/>
    </row>
    <row r="4" spans="1:34" ht="10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20</v>
      </c>
      <c r="AA4" s="18" t="s">
        <v>21</v>
      </c>
      <c r="AB4" s="18" t="s">
        <v>14</v>
      </c>
      <c r="AC4" s="18"/>
      <c r="AD4" s="19"/>
      <c r="AE4" s="11"/>
      <c r="AF4" s="11"/>
      <c r="AG4" s="11"/>
      <c r="AH4" s="11"/>
    </row>
    <row r="5" spans="1:34" ht="10.5">
      <c r="A5" s="12" t="s">
        <v>120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22</v>
      </c>
      <c r="AA5" s="18" t="s">
        <v>17</v>
      </c>
      <c r="AB5" s="18" t="s">
        <v>14</v>
      </c>
      <c r="AC5" s="18" t="s">
        <v>18</v>
      </c>
      <c r="AD5" s="19" t="s">
        <v>19</v>
      </c>
      <c r="AE5" s="11"/>
      <c r="AF5" s="11"/>
      <c r="AG5" s="11"/>
      <c r="AH5" s="11"/>
    </row>
    <row r="6" spans="1:34" ht="10.5">
      <c r="A6" s="12" t="s">
        <v>121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0.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2.75">
      <c r="A8" s="11" t="s">
        <v>122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7" ht="10.5">
      <c r="A9" s="23" t="s">
        <v>23</v>
      </c>
      <c r="B9" s="23" t="s">
        <v>24</v>
      </c>
      <c r="C9" s="23" t="s">
        <v>25</v>
      </c>
      <c r="D9" s="23" t="s">
        <v>26</v>
      </c>
      <c r="E9" s="23" t="s">
        <v>27</v>
      </c>
      <c r="F9" s="23" t="s">
        <v>28</v>
      </c>
      <c r="G9" s="23" t="s">
        <v>29</v>
      </c>
      <c r="H9" s="23" t="s">
        <v>30</v>
      </c>
      <c r="I9" s="23" t="s">
        <v>31</v>
      </c>
      <c r="J9" s="23" t="s">
        <v>32</v>
      </c>
      <c r="K9" s="164" t="s">
        <v>33</v>
      </c>
      <c r="L9" s="164"/>
      <c r="M9" s="165" t="s">
        <v>34</v>
      </c>
      <c r="N9" s="165"/>
      <c r="O9" s="23" t="s">
        <v>4</v>
      </c>
      <c r="P9" s="25" t="s">
        <v>35</v>
      </c>
      <c r="Q9" s="26" t="s">
        <v>27</v>
      </c>
      <c r="R9" s="26" t="s">
        <v>27</v>
      </c>
      <c r="S9" s="25" t="s">
        <v>27</v>
      </c>
      <c r="T9" s="27" t="s">
        <v>36</v>
      </c>
      <c r="U9" s="28" t="s">
        <v>37</v>
      </c>
      <c r="V9" s="29" t="s">
        <v>38</v>
      </c>
      <c r="W9" s="23" t="s">
        <v>39</v>
      </c>
      <c r="X9" s="23" t="s">
        <v>40</v>
      </c>
      <c r="Y9" s="23" t="s">
        <v>41</v>
      </c>
      <c r="Z9" s="30" t="s">
        <v>42</v>
      </c>
      <c r="AA9" s="30" t="s">
        <v>43</v>
      </c>
      <c r="AB9" s="23" t="s">
        <v>38</v>
      </c>
      <c r="AC9" s="23" t="s">
        <v>44</v>
      </c>
      <c r="AD9" s="23" t="s">
        <v>45</v>
      </c>
      <c r="AE9" s="31" t="s">
        <v>46</v>
      </c>
      <c r="AF9" s="31" t="s">
        <v>47</v>
      </c>
      <c r="AG9" s="31" t="s">
        <v>27</v>
      </c>
      <c r="AH9" s="31" t="s">
        <v>48</v>
      </c>
      <c r="AJ9" s="11" t="s">
        <v>139</v>
      </c>
      <c r="AK9" s="11" t="s">
        <v>141</v>
      </c>
    </row>
    <row r="10" spans="1:37" ht="10.5">
      <c r="A10" s="32" t="s">
        <v>49</v>
      </c>
      <c r="B10" s="32" t="s">
        <v>50</v>
      </c>
      <c r="C10" s="33"/>
      <c r="D10" s="3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/>
      <c r="K10" s="32" t="s">
        <v>29</v>
      </c>
      <c r="L10" s="32" t="s">
        <v>32</v>
      </c>
      <c r="M10" s="34" t="s">
        <v>29</v>
      </c>
      <c r="N10" s="32" t="s">
        <v>32</v>
      </c>
      <c r="O10" s="32" t="s">
        <v>57</v>
      </c>
      <c r="P10" s="35"/>
      <c r="Q10" s="36" t="s">
        <v>58</v>
      </c>
      <c r="R10" s="36" t="s">
        <v>59</v>
      </c>
      <c r="S10" s="35" t="s">
        <v>60</v>
      </c>
      <c r="T10" s="37" t="s">
        <v>61</v>
      </c>
      <c r="U10" s="38" t="s">
        <v>62</v>
      </c>
      <c r="V10" s="39" t="s">
        <v>63</v>
      </c>
      <c r="W10" s="40"/>
      <c r="X10" s="41"/>
      <c r="Y10" s="41"/>
      <c r="Z10" s="42" t="s">
        <v>64</v>
      </c>
      <c r="AA10" s="42" t="s">
        <v>49</v>
      </c>
      <c r="AB10" s="32" t="s">
        <v>65</v>
      </c>
      <c r="AC10" s="41"/>
      <c r="AD10" s="41"/>
      <c r="AE10" s="43"/>
      <c r="AF10" s="43"/>
      <c r="AG10" s="43"/>
      <c r="AH10" s="43"/>
      <c r="AJ10" s="11" t="s">
        <v>140</v>
      </c>
      <c r="AK10" s="11" t="s">
        <v>142</v>
      </c>
    </row>
    <row r="12" spans="2:7" ht="10.5">
      <c r="B12" s="148" t="s">
        <v>143</v>
      </c>
      <c r="G12" s="162"/>
    </row>
    <row r="13" spans="2:7" ht="10.5">
      <c r="B13" s="3" t="s">
        <v>144</v>
      </c>
      <c r="G13" s="162"/>
    </row>
    <row r="14" spans="1:37" ht="12">
      <c r="A14" s="1">
        <v>1</v>
      </c>
      <c r="B14" s="2" t="s">
        <v>145</v>
      </c>
      <c r="C14" s="3" t="s">
        <v>146</v>
      </c>
      <c r="D14" s="4" t="s">
        <v>147</v>
      </c>
      <c r="E14" s="5">
        <v>422.63</v>
      </c>
      <c r="F14" s="6" t="s">
        <v>148</v>
      </c>
      <c r="G14" s="162"/>
      <c r="H14" s="7">
        <f>ROUND(E14*G14,2)</f>
        <v>0</v>
      </c>
      <c r="J14" s="7">
        <f>ROUND(E14*G14,2)</f>
        <v>0</v>
      </c>
      <c r="K14" s="8">
        <v>0.01889</v>
      </c>
      <c r="L14" s="8">
        <f>E14*K14</f>
        <v>7.9834807</v>
      </c>
      <c r="N14" s="5">
        <f>E14*M14</f>
        <v>0</v>
      </c>
      <c r="O14" s="6">
        <v>20</v>
      </c>
      <c r="P14" s="6" t="s">
        <v>149</v>
      </c>
      <c r="V14" s="9" t="s">
        <v>107</v>
      </c>
      <c r="W14" s="10">
        <v>139.891</v>
      </c>
      <c r="X14" s="3" t="s">
        <v>150</v>
      </c>
      <c r="Y14" s="3" t="s">
        <v>146</v>
      </c>
      <c r="Z14" s="6" t="s">
        <v>151</v>
      </c>
      <c r="AB14" s="6">
        <v>1</v>
      </c>
      <c r="AJ14" s="11" t="s">
        <v>152</v>
      </c>
      <c r="AK14" s="11" t="s">
        <v>153</v>
      </c>
    </row>
    <row r="15" spans="4:23" ht="12">
      <c r="D15" s="149" t="s">
        <v>154</v>
      </c>
      <c r="E15" s="150">
        <f>J15</f>
        <v>0</v>
      </c>
      <c r="G15" s="162"/>
      <c r="H15" s="150">
        <f>SUM(H12:H14)</f>
        <v>0</v>
      </c>
      <c r="I15" s="150">
        <f>SUM(I12:I14)</f>
        <v>0</v>
      </c>
      <c r="J15" s="150">
        <f>SUM(J12:J14)</f>
        <v>0</v>
      </c>
      <c r="L15" s="151">
        <f>SUM(L12:L14)</f>
        <v>7.9834807</v>
      </c>
      <c r="N15" s="152">
        <f>SUM(N12:N14)</f>
        <v>0</v>
      </c>
      <c r="W15" s="10">
        <f>SUM(W12:W14)</f>
        <v>139.891</v>
      </c>
    </row>
    <row r="16" ht="10.5">
      <c r="G16" s="162"/>
    </row>
    <row r="17" spans="2:7" ht="10.5">
      <c r="B17" s="3" t="s">
        <v>155</v>
      </c>
      <c r="G17" s="162"/>
    </row>
    <row r="18" spans="1:37" ht="12">
      <c r="A18" s="1">
        <v>2</v>
      </c>
      <c r="B18" s="2" t="s">
        <v>156</v>
      </c>
      <c r="C18" s="3" t="s">
        <v>157</v>
      </c>
      <c r="D18" s="4" t="s">
        <v>158</v>
      </c>
      <c r="E18" s="5">
        <v>224.16</v>
      </c>
      <c r="F18" s="6" t="s">
        <v>148</v>
      </c>
      <c r="G18" s="162"/>
      <c r="H18" s="7">
        <f>ROUND(E18*G18,2)</f>
        <v>0</v>
      </c>
      <c r="J18" s="7">
        <f>ROUND(E18*G18,2)</f>
        <v>0</v>
      </c>
      <c r="K18" s="8">
        <v>0.00127</v>
      </c>
      <c r="L18" s="8">
        <f>E18*K18</f>
        <v>0.2846832</v>
      </c>
      <c r="N18" s="5">
        <f>E18*M18</f>
        <v>0</v>
      </c>
      <c r="O18" s="6">
        <v>20</v>
      </c>
      <c r="P18" s="6" t="s">
        <v>149</v>
      </c>
      <c r="V18" s="9" t="s">
        <v>107</v>
      </c>
      <c r="W18" s="10">
        <v>29.813</v>
      </c>
      <c r="X18" s="3" t="s">
        <v>157</v>
      </c>
      <c r="Y18" s="3" t="s">
        <v>157</v>
      </c>
      <c r="Z18" s="6" t="s">
        <v>159</v>
      </c>
      <c r="AB18" s="6">
        <v>7</v>
      </c>
      <c r="AJ18" s="11" t="s">
        <v>152</v>
      </c>
      <c r="AK18" s="11" t="s">
        <v>153</v>
      </c>
    </row>
    <row r="19" spans="1:37" ht="24">
      <c r="A19" s="1">
        <v>3</v>
      </c>
      <c r="B19" s="2" t="s">
        <v>160</v>
      </c>
      <c r="C19" s="3" t="s">
        <v>161</v>
      </c>
      <c r="D19" s="4" t="s">
        <v>162</v>
      </c>
      <c r="E19" s="5">
        <v>224.16</v>
      </c>
      <c r="F19" s="6" t="s">
        <v>148</v>
      </c>
      <c r="G19" s="162"/>
      <c r="H19" s="7">
        <f>ROUND(E19*G19,2)</f>
        <v>0</v>
      </c>
      <c r="J19" s="7">
        <f>ROUND(E19*G19,2)</f>
        <v>0</v>
      </c>
      <c r="K19" s="8">
        <v>2E-05</v>
      </c>
      <c r="L19" s="8">
        <f>E19*K19</f>
        <v>0.0044832000000000006</v>
      </c>
      <c r="N19" s="5">
        <f>E19*M19</f>
        <v>0</v>
      </c>
      <c r="O19" s="6">
        <v>20</v>
      </c>
      <c r="P19" s="6" t="s">
        <v>149</v>
      </c>
      <c r="V19" s="9" t="s">
        <v>107</v>
      </c>
      <c r="W19" s="10">
        <v>69.041</v>
      </c>
      <c r="X19" s="3" t="s">
        <v>161</v>
      </c>
      <c r="Y19" s="3" t="s">
        <v>161</v>
      </c>
      <c r="Z19" s="6" t="s">
        <v>163</v>
      </c>
      <c r="AB19" s="6">
        <v>7</v>
      </c>
      <c r="AJ19" s="11" t="s">
        <v>152</v>
      </c>
      <c r="AK19" s="11" t="s">
        <v>153</v>
      </c>
    </row>
    <row r="20" spans="1:37" ht="12">
      <c r="A20" s="1">
        <v>4</v>
      </c>
      <c r="B20" s="2" t="s">
        <v>164</v>
      </c>
      <c r="C20" s="3" t="s">
        <v>165</v>
      </c>
      <c r="D20" s="4" t="s">
        <v>166</v>
      </c>
      <c r="E20" s="5">
        <v>422.63</v>
      </c>
      <c r="F20" s="6" t="s">
        <v>148</v>
      </c>
      <c r="G20" s="162"/>
      <c r="H20" s="7">
        <f>ROUND(E20*G20,2)</f>
        <v>0</v>
      </c>
      <c r="J20" s="7">
        <f>ROUND(E20*G20,2)</f>
        <v>0</v>
      </c>
      <c r="L20" s="8">
        <f>E20*K20</f>
        <v>0</v>
      </c>
      <c r="M20" s="5">
        <v>0.01</v>
      </c>
      <c r="N20" s="5">
        <f>E20*M20</f>
        <v>4.2263</v>
      </c>
      <c r="O20" s="6">
        <v>20</v>
      </c>
      <c r="P20" s="6" t="s">
        <v>149</v>
      </c>
      <c r="V20" s="9" t="s">
        <v>107</v>
      </c>
      <c r="W20" s="10">
        <v>58.323</v>
      </c>
      <c r="X20" s="3" t="s">
        <v>167</v>
      </c>
      <c r="Y20" s="3" t="s">
        <v>165</v>
      </c>
      <c r="Z20" s="6" t="s">
        <v>168</v>
      </c>
      <c r="AB20" s="6">
        <v>1</v>
      </c>
      <c r="AJ20" s="11" t="s">
        <v>152</v>
      </c>
      <c r="AK20" s="11" t="s">
        <v>153</v>
      </c>
    </row>
    <row r="21" spans="4:24" ht="12">
      <c r="D21" s="153" t="s">
        <v>169</v>
      </c>
      <c r="E21" s="154"/>
      <c r="F21" s="155"/>
      <c r="G21" s="163"/>
      <c r="H21" s="156"/>
      <c r="I21" s="156"/>
      <c r="J21" s="156"/>
      <c r="K21" s="157"/>
      <c r="L21" s="157"/>
      <c r="M21" s="154"/>
      <c r="N21" s="154"/>
      <c r="O21" s="155"/>
      <c r="P21" s="155"/>
      <c r="Q21" s="154"/>
      <c r="R21" s="154"/>
      <c r="S21" s="154"/>
      <c r="T21" s="158"/>
      <c r="U21" s="158"/>
      <c r="V21" s="158" t="s">
        <v>0</v>
      </c>
      <c r="W21" s="159"/>
      <c r="X21" s="155"/>
    </row>
    <row r="22" spans="1:37" ht="12">
      <c r="A22" s="1">
        <v>5</v>
      </c>
      <c r="B22" s="2" t="s">
        <v>164</v>
      </c>
      <c r="C22" s="3" t="s">
        <v>170</v>
      </c>
      <c r="D22" s="4" t="s">
        <v>171</v>
      </c>
      <c r="E22" s="5">
        <v>4.226</v>
      </c>
      <c r="F22" s="6" t="s">
        <v>172</v>
      </c>
      <c r="G22" s="162"/>
      <c r="H22" s="7">
        <f>ROUND(E22*G22,2)</f>
        <v>0</v>
      </c>
      <c r="J22" s="7">
        <f>ROUND(E22*G22,2)</f>
        <v>0</v>
      </c>
      <c r="L22" s="8">
        <f>E22*K22</f>
        <v>0</v>
      </c>
      <c r="N22" s="5">
        <f>E22*M22</f>
        <v>0</v>
      </c>
      <c r="O22" s="6">
        <v>20</v>
      </c>
      <c r="P22" s="6" t="s">
        <v>149</v>
      </c>
      <c r="V22" s="9" t="s">
        <v>107</v>
      </c>
      <c r="W22" s="10">
        <v>2.286</v>
      </c>
      <c r="X22" s="3" t="s">
        <v>173</v>
      </c>
      <c r="Y22" s="3" t="s">
        <v>170</v>
      </c>
      <c r="Z22" s="6" t="s">
        <v>168</v>
      </c>
      <c r="AB22" s="6">
        <v>1</v>
      </c>
      <c r="AJ22" s="11" t="s">
        <v>152</v>
      </c>
      <c r="AK22" s="11" t="s">
        <v>153</v>
      </c>
    </row>
    <row r="23" spans="1:37" ht="12">
      <c r="A23" s="1">
        <v>6</v>
      </c>
      <c r="B23" s="2" t="s">
        <v>164</v>
      </c>
      <c r="C23" s="3" t="s">
        <v>174</v>
      </c>
      <c r="D23" s="4" t="s">
        <v>175</v>
      </c>
      <c r="E23" s="5">
        <v>16.904</v>
      </c>
      <c r="F23" s="6" t="s">
        <v>172</v>
      </c>
      <c r="G23" s="162"/>
      <c r="H23" s="7">
        <f>ROUND(E23*G23,2)</f>
        <v>0</v>
      </c>
      <c r="J23" s="7">
        <f>ROUND(E23*G23,2)</f>
        <v>0</v>
      </c>
      <c r="L23" s="8">
        <f>E23*K23</f>
        <v>0</v>
      </c>
      <c r="N23" s="5">
        <f>E23*M23</f>
        <v>0</v>
      </c>
      <c r="O23" s="6">
        <v>20</v>
      </c>
      <c r="P23" s="6" t="s">
        <v>149</v>
      </c>
      <c r="V23" s="9" t="s">
        <v>107</v>
      </c>
      <c r="X23" s="3" t="s">
        <v>176</v>
      </c>
      <c r="Y23" s="3" t="s">
        <v>174</v>
      </c>
      <c r="Z23" s="6" t="s">
        <v>168</v>
      </c>
      <c r="AB23" s="6">
        <v>1</v>
      </c>
      <c r="AJ23" s="11" t="s">
        <v>152</v>
      </c>
      <c r="AK23" s="11" t="s">
        <v>153</v>
      </c>
    </row>
    <row r="24" spans="4:24" ht="12">
      <c r="D24" s="153" t="s">
        <v>177</v>
      </c>
      <c r="E24" s="154"/>
      <c r="F24" s="155"/>
      <c r="G24" s="163"/>
      <c r="H24" s="156"/>
      <c r="I24" s="156"/>
      <c r="J24" s="156"/>
      <c r="K24" s="157"/>
      <c r="L24" s="157"/>
      <c r="M24" s="154"/>
      <c r="N24" s="154"/>
      <c r="O24" s="155"/>
      <c r="P24" s="155"/>
      <c r="Q24" s="154"/>
      <c r="R24" s="154"/>
      <c r="S24" s="154"/>
      <c r="T24" s="158"/>
      <c r="U24" s="158"/>
      <c r="V24" s="158" t="s">
        <v>0</v>
      </c>
      <c r="W24" s="159"/>
      <c r="X24" s="155"/>
    </row>
    <row r="25" spans="1:37" ht="12">
      <c r="A25" s="1">
        <v>7</v>
      </c>
      <c r="B25" s="2" t="s">
        <v>164</v>
      </c>
      <c r="C25" s="3" t="s">
        <v>178</v>
      </c>
      <c r="D25" s="4" t="s">
        <v>179</v>
      </c>
      <c r="E25" s="5">
        <v>4.226</v>
      </c>
      <c r="F25" s="6" t="s">
        <v>172</v>
      </c>
      <c r="G25" s="162"/>
      <c r="H25" s="7">
        <f>ROUND(E25*G25,2)</f>
        <v>0</v>
      </c>
      <c r="J25" s="7">
        <f>ROUND(E25*G25,2)</f>
        <v>0</v>
      </c>
      <c r="L25" s="8">
        <f>E25*K25</f>
        <v>0</v>
      </c>
      <c r="N25" s="5">
        <f>E25*M25</f>
        <v>0</v>
      </c>
      <c r="O25" s="6">
        <v>20</v>
      </c>
      <c r="P25" s="6" t="s">
        <v>149</v>
      </c>
      <c r="V25" s="9" t="s">
        <v>107</v>
      </c>
      <c r="W25" s="10">
        <v>4.763</v>
      </c>
      <c r="X25" s="3" t="s">
        <v>180</v>
      </c>
      <c r="Y25" s="3" t="s">
        <v>178</v>
      </c>
      <c r="Z25" s="6" t="s">
        <v>168</v>
      </c>
      <c r="AB25" s="6">
        <v>1</v>
      </c>
      <c r="AJ25" s="11" t="s">
        <v>152</v>
      </c>
      <c r="AK25" s="11" t="s">
        <v>153</v>
      </c>
    </row>
    <row r="26" spans="1:37" ht="12">
      <c r="A26" s="1">
        <v>8</v>
      </c>
      <c r="B26" s="2" t="s">
        <v>164</v>
      </c>
      <c r="C26" s="3" t="s">
        <v>181</v>
      </c>
      <c r="D26" s="4" t="s">
        <v>182</v>
      </c>
      <c r="E26" s="5">
        <v>8.452</v>
      </c>
      <c r="F26" s="6" t="s">
        <v>172</v>
      </c>
      <c r="G26" s="162"/>
      <c r="H26" s="7">
        <f>ROUND(E26*G26,2)</f>
        <v>0</v>
      </c>
      <c r="J26" s="7">
        <f>ROUND(E26*G26,2)</f>
        <v>0</v>
      </c>
      <c r="L26" s="8">
        <f>E26*K26</f>
        <v>0</v>
      </c>
      <c r="N26" s="5">
        <f>E26*M26</f>
        <v>0</v>
      </c>
      <c r="O26" s="6">
        <v>20</v>
      </c>
      <c r="P26" s="6" t="s">
        <v>149</v>
      </c>
      <c r="V26" s="9" t="s">
        <v>107</v>
      </c>
      <c r="W26" s="10">
        <v>1.065</v>
      </c>
      <c r="X26" s="3" t="s">
        <v>183</v>
      </c>
      <c r="Y26" s="3" t="s">
        <v>181</v>
      </c>
      <c r="Z26" s="6" t="s">
        <v>168</v>
      </c>
      <c r="AB26" s="6">
        <v>1</v>
      </c>
      <c r="AJ26" s="11" t="s">
        <v>152</v>
      </c>
      <c r="AK26" s="11" t="s">
        <v>153</v>
      </c>
    </row>
    <row r="27" spans="4:24" ht="12">
      <c r="D27" s="153" t="s">
        <v>184</v>
      </c>
      <c r="E27" s="154"/>
      <c r="F27" s="155"/>
      <c r="G27" s="163"/>
      <c r="H27" s="156"/>
      <c r="I27" s="156"/>
      <c r="J27" s="156"/>
      <c r="K27" s="157"/>
      <c r="L27" s="157"/>
      <c r="M27" s="154"/>
      <c r="N27" s="154"/>
      <c r="O27" s="155"/>
      <c r="P27" s="155"/>
      <c r="Q27" s="154"/>
      <c r="R27" s="154"/>
      <c r="S27" s="154"/>
      <c r="T27" s="158"/>
      <c r="U27" s="158"/>
      <c r="V27" s="158" t="s">
        <v>0</v>
      </c>
      <c r="W27" s="159"/>
      <c r="X27" s="155"/>
    </row>
    <row r="28" spans="1:37" ht="24">
      <c r="A28" s="1">
        <v>9</v>
      </c>
      <c r="B28" s="2" t="s">
        <v>164</v>
      </c>
      <c r="C28" s="3" t="s">
        <v>185</v>
      </c>
      <c r="D28" s="4" t="s">
        <v>186</v>
      </c>
      <c r="E28" s="5">
        <v>4.226</v>
      </c>
      <c r="F28" s="6" t="s">
        <v>172</v>
      </c>
      <c r="G28" s="162"/>
      <c r="H28" s="7">
        <f>ROUND(E28*G28,2)</f>
        <v>0</v>
      </c>
      <c r="J28" s="7">
        <f>ROUND(E28*G28,2)</f>
        <v>0</v>
      </c>
      <c r="L28" s="8">
        <f>E28*K28</f>
        <v>0</v>
      </c>
      <c r="N28" s="5">
        <f>E28*M28</f>
        <v>0</v>
      </c>
      <c r="O28" s="6">
        <v>20</v>
      </c>
      <c r="P28" s="6" t="s">
        <v>149</v>
      </c>
      <c r="V28" s="9" t="s">
        <v>107</v>
      </c>
      <c r="X28" s="3" t="s">
        <v>187</v>
      </c>
      <c r="Y28" s="3" t="s">
        <v>185</v>
      </c>
      <c r="Z28" s="6" t="s">
        <v>168</v>
      </c>
      <c r="AB28" s="6">
        <v>7</v>
      </c>
      <c r="AJ28" s="11" t="s">
        <v>152</v>
      </c>
      <c r="AK28" s="11" t="s">
        <v>153</v>
      </c>
    </row>
    <row r="29" spans="1:37" ht="12">
      <c r="A29" s="1">
        <v>10</v>
      </c>
      <c r="B29" s="2" t="s">
        <v>145</v>
      </c>
      <c r="C29" s="3" t="s">
        <v>188</v>
      </c>
      <c r="D29" s="4" t="s">
        <v>189</v>
      </c>
      <c r="E29" s="5">
        <v>8.273</v>
      </c>
      <c r="F29" s="6" t="s">
        <v>172</v>
      </c>
      <c r="G29" s="162"/>
      <c r="H29" s="7">
        <f>ROUND(E29*G29,2)</f>
        <v>0</v>
      </c>
      <c r="J29" s="7">
        <f>ROUND(E29*G29,2)</f>
        <v>0</v>
      </c>
      <c r="L29" s="8">
        <f>E29*K29</f>
        <v>0</v>
      </c>
      <c r="N29" s="5">
        <f>E29*M29</f>
        <v>0</v>
      </c>
      <c r="O29" s="6">
        <v>20</v>
      </c>
      <c r="P29" s="6" t="s">
        <v>149</v>
      </c>
      <c r="V29" s="9" t="s">
        <v>107</v>
      </c>
      <c r="W29" s="10">
        <v>20.534</v>
      </c>
      <c r="X29" s="3" t="s">
        <v>190</v>
      </c>
      <c r="Y29" s="3" t="s">
        <v>188</v>
      </c>
      <c r="Z29" s="6" t="s">
        <v>151</v>
      </c>
      <c r="AB29" s="6">
        <v>1</v>
      </c>
      <c r="AJ29" s="11" t="s">
        <v>152</v>
      </c>
      <c r="AK29" s="11" t="s">
        <v>153</v>
      </c>
    </row>
    <row r="30" spans="4:23" ht="12">
      <c r="D30" s="149" t="s">
        <v>191</v>
      </c>
      <c r="E30" s="150">
        <f>J30</f>
        <v>0</v>
      </c>
      <c r="G30" s="162"/>
      <c r="H30" s="150">
        <f>SUM(H17:H29)</f>
        <v>0</v>
      </c>
      <c r="I30" s="150">
        <f>SUM(I17:I29)</f>
        <v>0</v>
      </c>
      <c r="J30" s="150">
        <f>SUM(J17:J29)</f>
        <v>0</v>
      </c>
      <c r="L30" s="151">
        <f>SUM(L17:L29)</f>
        <v>0.28916640000000005</v>
      </c>
      <c r="N30" s="152">
        <f>SUM(N17:N29)</f>
        <v>4.2263</v>
      </c>
      <c r="W30" s="10">
        <f>SUM(W17:W29)</f>
        <v>185.825</v>
      </c>
    </row>
    <row r="31" ht="10.5">
      <c r="G31" s="162"/>
    </row>
    <row r="32" spans="4:23" ht="12">
      <c r="D32" s="149" t="s">
        <v>192</v>
      </c>
      <c r="E32" s="152">
        <f>J32</f>
        <v>0</v>
      </c>
      <c r="G32" s="162"/>
      <c r="H32" s="150">
        <f>+H15+H30</f>
        <v>0</v>
      </c>
      <c r="I32" s="150">
        <f>+I15+I30</f>
        <v>0</v>
      </c>
      <c r="J32" s="150">
        <f>+J15+J30</f>
        <v>0</v>
      </c>
      <c r="L32" s="151">
        <f>+L15+L30</f>
        <v>8.2726471</v>
      </c>
      <c r="N32" s="152">
        <f>+N15+N30</f>
        <v>4.2263</v>
      </c>
      <c r="W32" s="10">
        <f>+W15+W30</f>
        <v>325.716</v>
      </c>
    </row>
    <row r="33" ht="10.5">
      <c r="G33" s="162"/>
    </row>
    <row r="34" spans="2:7" ht="10.5">
      <c r="B34" s="148" t="s">
        <v>193</v>
      </c>
      <c r="G34" s="162"/>
    </row>
    <row r="35" spans="2:7" ht="10.5">
      <c r="B35" s="3" t="s">
        <v>194</v>
      </c>
      <c r="G35" s="162"/>
    </row>
    <row r="36" spans="1:37" ht="12">
      <c r="A36" s="1">
        <v>11</v>
      </c>
      <c r="B36" s="2" t="s">
        <v>195</v>
      </c>
      <c r="C36" s="3" t="s">
        <v>196</v>
      </c>
      <c r="D36" s="4" t="s">
        <v>197</v>
      </c>
      <c r="E36" s="5">
        <v>182.36</v>
      </c>
      <c r="F36" s="6" t="s">
        <v>148</v>
      </c>
      <c r="G36" s="162"/>
      <c r="H36" s="7">
        <f>ROUND(E36*G36,2)</f>
        <v>0</v>
      </c>
      <c r="J36" s="7">
        <f>ROUND(E36*G36,2)</f>
        <v>0</v>
      </c>
      <c r="K36" s="8">
        <v>0.0006</v>
      </c>
      <c r="L36" s="8">
        <f>E36*K36</f>
        <v>0.109416</v>
      </c>
      <c r="N36" s="5">
        <f>E36*M36</f>
        <v>0</v>
      </c>
      <c r="O36" s="6">
        <v>20</v>
      </c>
      <c r="P36" s="6" t="s">
        <v>149</v>
      </c>
      <c r="V36" s="9" t="s">
        <v>198</v>
      </c>
      <c r="W36" s="10">
        <v>42.125</v>
      </c>
      <c r="X36" s="3" t="s">
        <v>196</v>
      </c>
      <c r="Y36" s="3" t="s">
        <v>196</v>
      </c>
      <c r="Z36" s="6" t="s">
        <v>199</v>
      </c>
      <c r="AB36" s="6">
        <v>7</v>
      </c>
      <c r="AJ36" s="11" t="s">
        <v>200</v>
      </c>
      <c r="AK36" s="11" t="s">
        <v>153</v>
      </c>
    </row>
    <row r="37" spans="1:37" ht="12">
      <c r="A37" s="1">
        <v>12</v>
      </c>
      <c r="B37" s="2" t="s">
        <v>201</v>
      </c>
      <c r="C37" s="3" t="s">
        <v>202</v>
      </c>
      <c r="D37" s="4" t="s">
        <v>203</v>
      </c>
      <c r="E37" s="5">
        <v>186.007</v>
      </c>
      <c r="F37" s="6" t="s">
        <v>148</v>
      </c>
      <c r="G37" s="162"/>
      <c r="I37" s="7">
        <f>ROUND(E37*G37,2)</f>
        <v>0</v>
      </c>
      <c r="J37" s="7">
        <f>ROUND(E37*G37,2)</f>
        <v>0</v>
      </c>
      <c r="L37" s="8">
        <f>E37*K37</f>
        <v>0</v>
      </c>
      <c r="N37" s="5">
        <f>E37*M37</f>
        <v>0</v>
      </c>
      <c r="O37" s="6">
        <v>20</v>
      </c>
      <c r="P37" s="6" t="s">
        <v>149</v>
      </c>
      <c r="V37" s="9" t="s">
        <v>100</v>
      </c>
      <c r="X37" s="3" t="s">
        <v>202</v>
      </c>
      <c r="Y37" s="3" t="s">
        <v>202</v>
      </c>
      <c r="Z37" s="6" t="s">
        <v>204</v>
      </c>
      <c r="AA37" s="3" t="s">
        <v>149</v>
      </c>
      <c r="AB37" s="6">
        <v>8</v>
      </c>
      <c r="AJ37" s="11" t="s">
        <v>205</v>
      </c>
      <c r="AK37" s="11" t="s">
        <v>153</v>
      </c>
    </row>
    <row r="38" spans="4:24" ht="12">
      <c r="D38" s="153" t="s">
        <v>206</v>
      </c>
      <c r="E38" s="154"/>
      <c r="F38" s="155"/>
      <c r="G38" s="163"/>
      <c r="H38" s="156"/>
      <c r="I38" s="156"/>
      <c r="J38" s="156"/>
      <c r="K38" s="157"/>
      <c r="L38" s="157"/>
      <c r="M38" s="154"/>
      <c r="N38" s="154"/>
      <c r="O38" s="155"/>
      <c r="P38" s="155"/>
      <c r="Q38" s="154"/>
      <c r="R38" s="154"/>
      <c r="S38" s="154"/>
      <c r="T38" s="158"/>
      <c r="U38" s="158"/>
      <c r="V38" s="158" t="s">
        <v>0</v>
      </c>
      <c r="W38" s="159"/>
      <c r="X38" s="155"/>
    </row>
    <row r="39" spans="1:37" ht="12">
      <c r="A39" s="1">
        <v>13</v>
      </c>
      <c r="B39" s="2" t="s">
        <v>195</v>
      </c>
      <c r="C39" s="3" t="s">
        <v>207</v>
      </c>
      <c r="D39" s="4" t="s">
        <v>208</v>
      </c>
      <c r="E39" s="5">
        <v>39.694</v>
      </c>
      <c r="F39" s="6" t="s">
        <v>57</v>
      </c>
      <c r="G39" s="162"/>
      <c r="H39" s="7">
        <f>ROUND(E39*G39,2)</f>
        <v>0</v>
      </c>
      <c r="J39" s="7">
        <f>ROUND(E39*G39,2)</f>
        <v>0</v>
      </c>
      <c r="L39" s="8">
        <f>E39*K39</f>
        <v>0</v>
      </c>
      <c r="N39" s="5">
        <f>E39*M39</f>
        <v>0</v>
      </c>
      <c r="O39" s="6">
        <v>20</v>
      </c>
      <c r="P39" s="6" t="s">
        <v>149</v>
      </c>
      <c r="V39" s="9" t="s">
        <v>198</v>
      </c>
      <c r="X39" s="3" t="s">
        <v>207</v>
      </c>
      <c r="Y39" s="3" t="s">
        <v>207</v>
      </c>
      <c r="Z39" s="6" t="s">
        <v>199</v>
      </c>
      <c r="AB39" s="6">
        <v>1</v>
      </c>
      <c r="AJ39" s="11" t="s">
        <v>200</v>
      </c>
      <c r="AK39" s="11" t="s">
        <v>153</v>
      </c>
    </row>
    <row r="40" spans="4:23" ht="12">
      <c r="D40" s="149" t="s">
        <v>209</v>
      </c>
      <c r="E40" s="150">
        <f>J40</f>
        <v>0</v>
      </c>
      <c r="G40" s="162"/>
      <c r="H40" s="150">
        <f>SUM(H34:H39)</f>
        <v>0</v>
      </c>
      <c r="I40" s="150">
        <f>SUM(I34:I39)</f>
        <v>0</v>
      </c>
      <c r="J40" s="150">
        <f>SUM(J34:J39)</f>
        <v>0</v>
      </c>
      <c r="L40" s="151">
        <f>SUM(L34:L39)</f>
        <v>0.109416</v>
      </c>
      <c r="N40" s="152">
        <f>SUM(N34:N39)</f>
        <v>0</v>
      </c>
      <c r="W40" s="10">
        <f>SUM(W34:W39)</f>
        <v>42.125</v>
      </c>
    </row>
    <row r="41" ht="10.5">
      <c r="G41" s="162"/>
    </row>
    <row r="42" spans="2:7" ht="10.5">
      <c r="B42" s="3" t="s">
        <v>210</v>
      </c>
      <c r="G42" s="162"/>
    </row>
    <row r="43" spans="1:37" ht="12">
      <c r="A43" s="1">
        <v>14</v>
      </c>
      <c r="B43" s="2" t="s">
        <v>211</v>
      </c>
      <c r="C43" s="3" t="s">
        <v>212</v>
      </c>
      <c r="D43" s="4" t="s">
        <v>213</v>
      </c>
      <c r="E43" s="5">
        <v>1</v>
      </c>
      <c r="F43" s="6" t="s">
        <v>214</v>
      </c>
      <c r="G43" s="162"/>
      <c r="H43" s="7">
        <f>ROUND(E43*G43,2)</f>
        <v>0</v>
      </c>
      <c r="J43" s="7">
        <f>ROUND(E43*G43,2)</f>
        <v>0</v>
      </c>
      <c r="K43" s="8">
        <v>0.00155</v>
      </c>
      <c r="L43" s="8">
        <f>E43*K43</f>
        <v>0.00155</v>
      </c>
      <c r="N43" s="5">
        <f>E43*M43</f>
        <v>0</v>
      </c>
      <c r="O43" s="6">
        <v>20</v>
      </c>
      <c r="P43" s="6" t="s">
        <v>149</v>
      </c>
      <c r="V43" s="9" t="s">
        <v>198</v>
      </c>
      <c r="W43" s="10">
        <v>0.612</v>
      </c>
      <c r="X43" s="3" t="s">
        <v>215</v>
      </c>
      <c r="Y43" s="3" t="s">
        <v>212</v>
      </c>
      <c r="Z43" s="6" t="s">
        <v>216</v>
      </c>
      <c r="AB43" s="6">
        <v>7</v>
      </c>
      <c r="AJ43" s="11" t="s">
        <v>200</v>
      </c>
      <c r="AK43" s="11" t="s">
        <v>153</v>
      </c>
    </row>
    <row r="44" spans="1:37" ht="12">
      <c r="A44" s="1">
        <v>15</v>
      </c>
      <c r="B44" s="2" t="s">
        <v>211</v>
      </c>
      <c r="C44" s="3" t="s">
        <v>217</v>
      </c>
      <c r="D44" s="4" t="s">
        <v>218</v>
      </c>
      <c r="E44" s="5">
        <v>1</v>
      </c>
      <c r="F44" s="6" t="s">
        <v>219</v>
      </c>
      <c r="G44" s="162"/>
      <c r="H44" s="7">
        <f>ROUND(E44*G44,2)</f>
        <v>0</v>
      </c>
      <c r="J44" s="7">
        <f>ROUND(E44*G44,2)</f>
        <v>0</v>
      </c>
      <c r="K44" s="8">
        <v>0.00155</v>
      </c>
      <c r="L44" s="8">
        <f>E44*K44</f>
        <v>0.00155</v>
      </c>
      <c r="N44" s="5">
        <f>E44*M44</f>
        <v>0</v>
      </c>
      <c r="O44" s="6">
        <v>20</v>
      </c>
      <c r="P44" s="6" t="s">
        <v>149</v>
      </c>
      <c r="V44" s="9" t="s">
        <v>198</v>
      </c>
      <c r="W44" s="10">
        <v>0.612</v>
      </c>
      <c r="X44" s="3" t="s">
        <v>215</v>
      </c>
      <c r="Y44" s="3" t="s">
        <v>217</v>
      </c>
      <c r="Z44" s="6" t="s">
        <v>216</v>
      </c>
      <c r="AB44" s="6">
        <v>7</v>
      </c>
      <c r="AJ44" s="11" t="s">
        <v>200</v>
      </c>
      <c r="AK44" s="11" t="s">
        <v>153</v>
      </c>
    </row>
    <row r="45" spans="4:23" ht="12">
      <c r="D45" s="149" t="s">
        <v>220</v>
      </c>
      <c r="E45" s="150">
        <f>J45</f>
        <v>0</v>
      </c>
      <c r="G45" s="162"/>
      <c r="H45" s="150">
        <f>SUM(H42:H44)</f>
        <v>0</v>
      </c>
      <c r="I45" s="150">
        <f>SUM(I42:I44)</f>
        <v>0</v>
      </c>
      <c r="J45" s="150">
        <f>SUM(J42:J44)</f>
        <v>0</v>
      </c>
      <c r="L45" s="151">
        <f>SUM(L42:L44)</f>
        <v>0.0031</v>
      </c>
      <c r="N45" s="152">
        <f>SUM(N42:N44)</f>
        <v>0</v>
      </c>
      <c r="W45" s="10">
        <f>SUM(W42:W44)</f>
        <v>1.224</v>
      </c>
    </row>
    <row r="46" ht="10.5">
      <c r="G46" s="162"/>
    </row>
    <row r="47" spans="2:7" ht="10.5">
      <c r="B47" s="3" t="s">
        <v>221</v>
      </c>
      <c r="G47" s="162"/>
    </row>
    <row r="48" spans="1:37" ht="12">
      <c r="A48" s="1">
        <v>16</v>
      </c>
      <c r="B48" s="2" t="s">
        <v>222</v>
      </c>
      <c r="C48" s="3" t="s">
        <v>223</v>
      </c>
      <c r="D48" s="4" t="s">
        <v>224</v>
      </c>
      <c r="E48" s="5">
        <v>1</v>
      </c>
      <c r="F48" s="6" t="s">
        <v>225</v>
      </c>
      <c r="G48" s="162"/>
      <c r="H48" s="7">
        <f>ROUND(E48*G48,2)</f>
        <v>0</v>
      </c>
      <c r="J48" s="7">
        <f>ROUND(E48*G48,2)</f>
        <v>0</v>
      </c>
      <c r="L48" s="8">
        <f>E48*K48</f>
        <v>0</v>
      </c>
      <c r="M48" s="5">
        <v>0.155</v>
      </c>
      <c r="N48" s="5">
        <f>E48*M48</f>
        <v>0.155</v>
      </c>
      <c r="O48" s="6">
        <v>20</v>
      </c>
      <c r="P48" s="6" t="s">
        <v>149</v>
      </c>
      <c r="V48" s="9" t="s">
        <v>198</v>
      </c>
      <c r="W48" s="10">
        <v>0.837</v>
      </c>
      <c r="X48" s="3" t="s">
        <v>226</v>
      </c>
      <c r="Y48" s="3" t="s">
        <v>223</v>
      </c>
      <c r="Z48" s="6" t="s">
        <v>227</v>
      </c>
      <c r="AB48" s="6">
        <v>1</v>
      </c>
      <c r="AJ48" s="11" t="s">
        <v>200</v>
      </c>
      <c r="AK48" s="11" t="s">
        <v>153</v>
      </c>
    </row>
    <row r="49" spans="1:37" ht="12">
      <c r="A49" s="1">
        <v>17</v>
      </c>
      <c r="B49" s="2" t="s">
        <v>222</v>
      </c>
      <c r="C49" s="3" t="s">
        <v>228</v>
      </c>
      <c r="D49" s="4" t="s">
        <v>229</v>
      </c>
      <c r="E49" s="5">
        <v>1</v>
      </c>
      <c r="F49" s="6" t="s">
        <v>225</v>
      </c>
      <c r="G49" s="162"/>
      <c r="H49" s="7">
        <f>ROUND(E49*G49,2)</f>
        <v>0</v>
      </c>
      <c r="J49" s="7">
        <f>ROUND(E49*G49,2)</f>
        <v>0</v>
      </c>
      <c r="K49" s="8">
        <v>0.00422</v>
      </c>
      <c r="L49" s="8">
        <f>E49*K49</f>
        <v>0.00422</v>
      </c>
      <c r="N49" s="5">
        <f>E49*M49</f>
        <v>0</v>
      </c>
      <c r="O49" s="6">
        <v>20</v>
      </c>
      <c r="P49" s="6" t="s">
        <v>149</v>
      </c>
      <c r="V49" s="9" t="s">
        <v>198</v>
      </c>
      <c r="W49" s="10">
        <v>3.313</v>
      </c>
      <c r="X49" s="3" t="s">
        <v>230</v>
      </c>
      <c r="Y49" s="3" t="s">
        <v>228</v>
      </c>
      <c r="Z49" s="6" t="s">
        <v>227</v>
      </c>
      <c r="AB49" s="6">
        <v>7</v>
      </c>
      <c r="AJ49" s="11" t="s">
        <v>200</v>
      </c>
      <c r="AK49" s="11" t="s">
        <v>153</v>
      </c>
    </row>
    <row r="50" spans="1:37" ht="12">
      <c r="A50" s="1">
        <v>18</v>
      </c>
      <c r="B50" s="2" t="s">
        <v>201</v>
      </c>
      <c r="C50" s="3" t="s">
        <v>231</v>
      </c>
      <c r="D50" s="4" t="s">
        <v>232</v>
      </c>
      <c r="E50" s="5">
        <v>1</v>
      </c>
      <c r="F50" s="6" t="s">
        <v>214</v>
      </c>
      <c r="G50" s="162"/>
      <c r="I50" s="7">
        <f>ROUND(E50*G50,2)</f>
        <v>0</v>
      </c>
      <c r="J50" s="7">
        <f>ROUND(E50*G50,2)</f>
        <v>0</v>
      </c>
      <c r="K50" s="8">
        <v>0.0714</v>
      </c>
      <c r="L50" s="8">
        <f>E50*K50</f>
        <v>0.0714</v>
      </c>
      <c r="N50" s="5">
        <f>E50*M50</f>
        <v>0</v>
      </c>
      <c r="O50" s="6">
        <v>20</v>
      </c>
      <c r="P50" s="6" t="s">
        <v>149</v>
      </c>
      <c r="V50" s="9" t="s">
        <v>100</v>
      </c>
      <c r="X50" s="3" t="s">
        <v>231</v>
      </c>
      <c r="Y50" s="3" t="s">
        <v>231</v>
      </c>
      <c r="Z50" s="6" t="s">
        <v>233</v>
      </c>
      <c r="AA50" s="3" t="s">
        <v>149</v>
      </c>
      <c r="AB50" s="6">
        <v>2</v>
      </c>
      <c r="AJ50" s="11" t="s">
        <v>205</v>
      </c>
      <c r="AK50" s="11" t="s">
        <v>153</v>
      </c>
    </row>
    <row r="51" spans="1:37" ht="12">
      <c r="A51" s="1">
        <v>19</v>
      </c>
      <c r="B51" s="2" t="s">
        <v>222</v>
      </c>
      <c r="C51" s="3" t="s">
        <v>234</v>
      </c>
      <c r="D51" s="4" t="s">
        <v>235</v>
      </c>
      <c r="E51" s="5">
        <v>10.586</v>
      </c>
      <c r="F51" s="6" t="s">
        <v>57</v>
      </c>
      <c r="G51" s="162"/>
      <c r="H51" s="7">
        <f>ROUND(E51*G51,2)</f>
        <v>0</v>
      </c>
      <c r="J51" s="7">
        <f>ROUND(E51*G51,2)</f>
        <v>0</v>
      </c>
      <c r="L51" s="8">
        <f>E51*K51</f>
        <v>0</v>
      </c>
      <c r="N51" s="5">
        <f>E51*M51</f>
        <v>0</v>
      </c>
      <c r="O51" s="6">
        <v>20</v>
      </c>
      <c r="P51" s="6" t="s">
        <v>149</v>
      </c>
      <c r="V51" s="9" t="s">
        <v>198</v>
      </c>
      <c r="X51" s="3" t="s">
        <v>236</v>
      </c>
      <c r="Y51" s="3" t="s">
        <v>234</v>
      </c>
      <c r="Z51" s="6" t="s">
        <v>237</v>
      </c>
      <c r="AB51" s="6">
        <v>1</v>
      </c>
      <c r="AJ51" s="11" t="s">
        <v>200</v>
      </c>
      <c r="AK51" s="11" t="s">
        <v>153</v>
      </c>
    </row>
    <row r="52" spans="4:23" ht="12">
      <c r="D52" s="149" t="s">
        <v>238</v>
      </c>
      <c r="E52" s="150">
        <f>J52</f>
        <v>0</v>
      </c>
      <c r="G52" s="162"/>
      <c r="H52" s="150">
        <f>SUM(H47:H51)</f>
        <v>0</v>
      </c>
      <c r="I52" s="150">
        <f>SUM(I47:I51)</f>
        <v>0</v>
      </c>
      <c r="J52" s="150">
        <f>SUM(J47:J51)</f>
        <v>0</v>
      </c>
      <c r="L52" s="151">
        <f>SUM(L47:L51)</f>
        <v>0.07562</v>
      </c>
      <c r="N52" s="152">
        <f>SUM(N47:N51)</f>
        <v>0.155</v>
      </c>
      <c r="W52" s="10">
        <f>SUM(W47:W51)</f>
        <v>4.15</v>
      </c>
    </row>
    <row r="53" ht="10.5">
      <c r="G53" s="162"/>
    </row>
    <row r="54" spans="2:7" ht="10.5">
      <c r="B54" s="3" t="s">
        <v>239</v>
      </c>
      <c r="G54" s="162"/>
    </row>
    <row r="55" spans="1:37" ht="12">
      <c r="A55" s="1">
        <v>20</v>
      </c>
      <c r="B55" s="2" t="s">
        <v>240</v>
      </c>
      <c r="C55" s="3" t="s">
        <v>241</v>
      </c>
      <c r="D55" s="4" t="s">
        <v>242</v>
      </c>
      <c r="E55" s="5">
        <v>1</v>
      </c>
      <c r="F55" s="6" t="s">
        <v>214</v>
      </c>
      <c r="G55" s="162"/>
      <c r="H55" s="7">
        <f>ROUND(E55*G55,2)</f>
        <v>0</v>
      </c>
      <c r="J55" s="7">
        <f>ROUND(E55*G55,2)</f>
        <v>0</v>
      </c>
      <c r="K55" s="8">
        <v>1E-05</v>
      </c>
      <c r="L55" s="8">
        <f>E55*K55</f>
        <v>1E-05</v>
      </c>
      <c r="M55" s="5">
        <v>0.14</v>
      </c>
      <c r="N55" s="5">
        <f>E55*M55</f>
        <v>0.14</v>
      </c>
      <c r="O55" s="6">
        <v>20</v>
      </c>
      <c r="P55" s="6" t="s">
        <v>149</v>
      </c>
      <c r="V55" s="9" t="s">
        <v>198</v>
      </c>
      <c r="W55" s="10">
        <v>3.78</v>
      </c>
      <c r="X55" s="3" t="s">
        <v>241</v>
      </c>
      <c r="Y55" s="3" t="s">
        <v>241</v>
      </c>
      <c r="Z55" s="6" t="s">
        <v>168</v>
      </c>
      <c r="AB55" s="6">
        <v>7</v>
      </c>
      <c r="AJ55" s="11" t="s">
        <v>200</v>
      </c>
      <c r="AK55" s="11" t="s">
        <v>153</v>
      </c>
    </row>
    <row r="56" spans="1:37" ht="12">
      <c r="A56" s="1">
        <v>21</v>
      </c>
      <c r="B56" s="2" t="s">
        <v>240</v>
      </c>
      <c r="C56" s="3" t="s">
        <v>243</v>
      </c>
      <c r="D56" s="4" t="s">
        <v>244</v>
      </c>
      <c r="E56" s="5">
        <v>1</v>
      </c>
      <c r="F56" s="6" t="s">
        <v>214</v>
      </c>
      <c r="G56" s="162"/>
      <c r="H56" s="7">
        <f>ROUND(E56*G56,2)</f>
        <v>0</v>
      </c>
      <c r="J56" s="7">
        <f>ROUND(E56*G56,2)</f>
        <v>0</v>
      </c>
      <c r="K56" s="8">
        <v>1E-05</v>
      </c>
      <c r="L56" s="8">
        <f>E56*K56</f>
        <v>1E-05</v>
      </c>
      <c r="M56" s="5">
        <v>0.175</v>
      </c>
      <c r="N56" s="5">
        <f>E56*M56</f>
        <v>0.175</v>
      </c>
      <c r="O56" s="6">
        <v>20</v>
      </c>
      <c r="P56" s="6" t="s">
        <v>149</v>
      </c>
      <c r="V56" s="9" t="s">
        <v>198</v>
      </c>
      <c r="W56" s="10">
        <v>3.986</v>
      </c>
      <c r="X56" s="3" t="s">
        <v>245</v>
      </c>
      <c r="Y56" s="3" t="s">
        <v>243</v>
      </c>
      <c r="Z56" s="6" t="s">
        <v>168</v>
      </c>
      <c r="AB56" s="6">
        <v>7</v>
      </c>
      <c r="AJ56" s="11" t="s">
        <v>200</v>
      </c>
      <c r="AK56" s="11" t="s">
        <v>153</v>
      </c>
    </row>
    <row r="57" spans="4:23" ht="12">
      <c r="D57" s="149" t="s">
        <v>246</v>
      </c>
      <c r="E57" s="150">
        <f>J57</f>
        <v>0</v>
      </c>
      <c r="G57" s="162"/>
      <c r="H57" s="150">
        <f>SUM(H54:H56)</f>
        <v>0</v>
      </c>
      <c r="I57" s="150">
        <f>SUM(I54:I56)</f>
        <v>0</v>
      </c>
      <c r="J57" s="150">
        <f>SUM(J54:J56)</f>
        <v>0</v>
      </c>
      <c r="L57" s="151">
        <f>SUM(L54:L56)</f>
        <v>2E-05</v>
      </c>
      <c r="N57" s="152">
        <f>SUM(N54:N56)</f>
        <v>0.315</v>
      </c>
      <c r="W57" s="10">
        <f>SUM(W54:W56)</f>
        <v>7.766</v>
      </c>
    </row>
    <row r="58" ht="10.5">
      <c r="G58" s="162"/>
    </row>
    <row r="59" spans="2:7" ht="10.5">
      <c r="B59" s="3" t="s">
        <v>247</v>
      </c>
      <c r="G59" s="162"/>
    </row>
    <row r="60" spans="1:37" ht="12">
      <c r="A60" s="1">
        <v>22</v>
      </c>
      <c r="B60" s="2" t="s">
        <v>248</v>
      </c>
      <c r="C60" s="3" t="s">
        <v>249</v>
      </c>
      <c r="D60" s="4" t="s">
        <v>250</v>
      </c>
      <c r="E60" s="5">
        <v>224.16</v>
      </c>
      <c r="F60" s="6" t="s">
        <v>148</v>
      </c>
      <c r="G60" s="162"/>
      <c r="H60" s="7">
        <f>ROUND(E60*G60,2)</f>
        <v>0</v>
      </c>
      <c r="J60" s="7">
        <f>ROUND(E60*G60,2)</f>
        <v>0</v>
      </c>
      <c r="K60" s="8">
        <v>0.00023</v>
      </c>
      <c r="L60" s="8">
        <f>E60*K60</f>
        <v>0.0515568</v>
      </c>
      <c r="N60" s="5">
        <f>E60*M60</f>
        <v>0</v>
      </c>
      <c r="O60" s="6">
        <v>20</v>
      </c>
      <c r="P60" s="6" t="s">
        <v>149</v>
      </c>
      <c r="V60" s="9" t="s">
        <v>198</v>
      </c>
      <c r="W60" s="10">
        <v>234.92</v>
      </c>
      <c r="X60" s="3" t="s">
        <v>251</v>
      </c>
      <c r="Y60" s="3" t="s">
        <v>249</v>
      </c>
      <c r="Z60" s="6" t="s">
        <v>204</v>
      </c>
      <c r="AB60" s="6">
        <v>1</v>
      </c>
      <c r="AJ60" s="11" t="s">
        <v>200</v>
      </c>
      <c r="AK60" s="11" t="s">
        <v>153</v>
      </c>
    </row>
    <row r="61" spans="4:24" ht="12">
      <c r="D61" s="153" t="s">
        <v>252</v>
      </c>
      <c r="E61" s="154"/>
      <c r="F61" s="155"/>
      <c r="G61" s="163"/>
      <c r="H61" s="156"/>
      <c r="I61" s="156"/>
      <c r="J61" s="156"/>
      <c r="K61" s="157"/>
      <c r="L61" s="157"/>
      <c r="M61" s="154"/>
      <c r="N61" s="154"/>
      <c r="O61" s="155"/>
      <c r="P61" s="155"/>
      <c r="Q61" s="154"/>
      <c r="R61" s="154"/>
      <c r="S61" s="154"/>
      <c r="T61" s="158"/>
      <c r="U61" s="158"/>
      <c r="V61" s="158" t="s">
        <v>0</v>
      </c>
      <c r="W61" s="159"/>
      <c r="X61" s="155"/>
    </row>
    <row r="62" spans="1:37" ht="12">
      <c r="A62" s="1">
        <v>23</v>
      </c>
      <c r="B62" s="2" t="s">
        <v>248</v>
      </c>
      <c r="C62" s="3" t="s">
        <v>253</v>
      </c>
      <c r="D62" s="4" t="s">
        <v>254</v>
      </c>
      <c r="E62" s="5">
        <v>85.293</v>
      </c>
      <c r="F62" s="6" t="s">
        <v>57</v>
      </c>
      <c r="G62" s="162"/>
      <c r="H62" s="7">
        <f>ROUND(E62*G62,2)</f>
        <v>0</v>
      </c>
      <c r="J62" s="7">
        <f>ROUND(E62*G62,2)</f>
        <v>0</v>
      </c>
      <c r="L62" s="8">
        <f>E62*K62</f>
        <v>0</v>
      </c>
      <c r="N62" s="5">
        <f>E62*M62</f>
        <v>0</v>
      </c>
      <c r="O62" s="6">
        <v>20</v>
      </c>
      <c r="P62" s="6" t="s">
        <v>149</v>
      </c>
      <c r="V62" s="9" t="s">
        <v>198</v>
      </c>
      <c r="X62" s="3" t="s">
        <v>255</v>
      </c>
      <c r="Y62" s="3" t="s">
        <v>253</v>
      </c>
      <c r="Z62" s="6" t="s">
        <v>256</v>
      </c>
      <c r="AB62" s="6">
        <v>1</v>
      </c>
      <c r="AJ62" s="11" t="s">
        <v>200</v>
      </c>
      <c r="AK62" s="11" t="s">
        <v>153</v>
      </c>
    </row>
    <row r="63" spans="4:23" ht="12">
      <c r="D63" s="149" t="s">
        <v>257</v>
      </c>
      <c r="E63" s="150">
        <f>J63</f>
        <v>0</v>
      </c>
      <c r="G63" s="162"/>
      <c r="H63" s="150">
        <f>SUM(H59:H62)</f>
        <v>0</v>
      </c>
      <c r="I63" s="150">
        <f>SUM(I59:I62)</f>
        <v>0</v>
      </c>
      <c r="J63" s="150">
        <f>SUM(J59:J62)</f>
        <v>0</v>
      </c>
      <c r="L63" s="151">
        <f>SUM(L59:L62)</f>
        <v>0.0515568</v>
      </c>
      <c r="N63" s="152">
        <f>SUM(N59:N62)</f>
        <v>0</v>
      </c>
      <c r="W63" s="10">
        <f>SUM(W59:W62)</f>
        <v>234.92</v>
      </c>
    </row>
    <row r="64" ht="10.5">
      <c r="G64" s="162"/>
    </row>
    <row r="65" spans="2:7" ht="10.5">
      <c r="B65" s="3" t="s">
        <v>258</v>
      </c>
      <c r="G65" s="162"/>
    </row>
    <row r="66" spans="1:37" ht="12">
      <c r="A66" s="1">
        <v>24</v>
      </c>
      <c r="B66" s="2" t="s">
        <v>259</v>
      </c>
      <c r="C66" s="3" t="s">
        <v>260</v>
      </c>
      <c r="D66" s="4" t="s">
        <v>261</v>
      </c>
      <c r="E66" s="5">
        <v>422.63</v>
      </c>
      <c r="F66" s="6" t="s">
        <v>148</v>
      </c>
      <c r="G66" s="162"/>
      <c r="H66" s="7">
        <f>ROUND(E66*G66,2)</f>
        <v>0</v>
      </c>
      <c r="J66" s="7">
        <f>ROUND(E66*G66,2)</f>
        <v>0</v>
      </c>
      <c r="K66" s="8">
        <v>0.00068</v>
      </c>
      <c r="L66" s="8">
        <f>E66*K66</f>
        <v>0.28738840000000004</v>
      </c>
      <c r="N66" s="5">
        <f>E66*M66</f>
        <v>0</v>
      </c>
      <c r="O66" s="6">
        <v>20</v>
      </c>
      <c r="P66" s="6" t="s">
        <v>149</v>
      </c>
      <c r="V66" s="9" t="s">
        <v>198</v>
      </c>
      <c r="W66" s="10">
        <v>60.436</v>
      </c>
      <c r="X66" s="3" t="s">
        <v>262</v>
      </c>
      <c r="Y66" s="3" t="s">
        <v>260</v>
      </c>
      <c r="Z66" s="6" t="s">
        <v>263</v>
      </c>
      <c r="AB66" s="6">
        <v>1</v>
      </c>
      <c r="AJ66" s="11" t="s">
        <v>200</v>
      </c>
      <c r="AK66" s="11" t="s">
        <v>153</v>
      </c>
    </row>
    <row r="67" spans="4:23" ht="12">
      <c r="D67" s="149" t="s">
        <v>264</v>
      </c>
      <c r="E67" s="150">
        <f>J67</f>
        <v>0</v>
      </c>
      <c r="G67" s="162"/>
      <c r="H67" s="150">
        <f>SUM(H65:H66)</f>
        <v>0</v>
      </c>
      <c r="I67" s="150">
        <f>SUM(I65:I66)</f>
        <v>0</v>
      </c>
      <c r="J67" s="150">
        <f>SUM(J65:J66)</f>
        <v>0</v>
      </c>
      <c r="L67" s="151">
        <f>SUM(L65:L66)</f>
        <v>0.28738840000000004</v>
      </c>
      <c r="N67" s="152">
        <f>SUM(N65:N66)</f>
        <v>0</v>
      </c>
      <c r="W67" s="10">
        <f>SUM(W65:W66)</f>
        <v>60.436</v>
      </c>
    </row>
    <row r="68" ht="10.5">
      <c r="G68" s="162"/>
    </row>
    <row r="69" spans="4:23" ht="12">
      <c r="D69" s="149" t="s">
        <v>265</v>
      </c>
      <c r="E69" s="152">
        <f>J69</f>
        <v>0</v>
      </c>
      <c r="G69" s="162"/>
      <c r="H69" s="150">
        <f>+H40+H45+H52+H57+H63+H67</f>
        <v>0</v>
      </c>
      <c r="I69" s="150">
        <f>+I40+I45+I52+I57+I63+I67</f>
        <v>0</v>
      </c>
      <c r="J69" s="150">
        <f>+J40+J45+J52+J57+J63+J67</f>
        <v>0</v>
      </c>
      <c r="L69" s="151">
        <f>+L40+L45+L52+L57+L63+L67</f>
        <v>0.5271012</v>
      </c>
      <c r="N69" s="152">
        <f>+N40+N45+N52+N57+N63+N67</f>
        <v>0.47</v>
      </c>
      <c r="W69" s="10">
        <f>+W40+W45+W52+W57+W63+W67</f>
        <v>350.621</v>
      </c>
    </row>
    <row r="70" ht="10.5">
      <c r="G70" s="162"/>
    </row>
    <row r="71" spans="2:7" ht="10.5">
      <c r="B71" s="148" t="s">
        <v>266</v>
      </c>
      <c r="G71" s="162"/>
    </row>
    <row r="72" spans="2:7" ht="10.5">
      <c r="B72" s="3" t="s">
        <v>267</v>
      </c>
      <c r="G72" s="162"/>
    </row>
    <row r="73" spans="1:37" ht="12">
      <c r="A73" s="1">
        <v>25</v>
      </c>
      <c r="B73" s="2" t="s">
        <v>268</v>
      </c>
      <c r="C73" s="3" t="s">
        <v>269</v>
      </c>
      <c r="D73" s="4" t="s">
        <v>270</v>
      </c>
      <c r="E73" s="5">
        <v>60</v>
      </c>
      <c r="F73" s="6" t="s">
        <v>214</v>
      </c>
      <c r="G73" s="162"/>
      <c r="H73" s="7">
        <f>ROUND(E73*G73,2)</f>
        <v>0</v>
      </c>
      <c r="J73" s="7">
        <f>ROUND(E73*G73,2)</f>
        <v>0</v>
      </c>
      <c r="L73" s="8">
        <f>E73*K73</f>
        <v>0</v>
      </c>
      <c r="N73" s="5">
        <f>E73*M73</f>
        <v>0</v>
      </c>
      <c r="O73" s="6">
        <v>20</v>
      </c>
      <c r="P73" s="6" t="s">
        <v>149</v>
      </c>
      <c r="V73" s="9" t="s">
        <v>271</v>
      </c>
      <c r="W73" s="10">
        <v>28.74</v>
      </c>
      <c r="X73" s="3" t="s">
        <v>272</v>
      </c>
      <c r="Y73" s="3" t="s">
        <v>269</v>
      </c>
      <c r="Z73" s="6" t="s">
        <v>273</v>
      </c>
      <c r="AB73" s="6">
        <v>7</v>
      </c>
      <c r="AJ73" s="11" t="s">
        <v>274</v>
      </c>
      <c r="AK73" s="11" t="s">
        <v>153</v>
      </c>
    </row>
    <row r="74" spans="4:23" ht="12">
      <c r="D74" s="149" t="s">
        <v>275</v>
      </c>
      <c r="E74" s="150">
        <f>J74</f>
        <v>0</v>
      </c>
      <c r="G74" s="162"/>
      <c r="H74" s="150">
        <f>SUM(H71:H73)</f>
        <v>0</v>
      </c>
      <c r="I74" s="150">
        <f>SUM(I71:I73)</f>
        <v>0</v>
      </c>
      <c r="J74" s="150">
        <f>SUM(J71:J73)</f>
        <v>0</v>
      </c>
      <c r="L74" s="151">
        <f>SUM(L71:L73)</f>
        <v>0</v>
      </c>
      <c r="N74" s="152">
        <f>SUM(N71:N73)</f>
        <v>0</v>
      </c>
      <c r="W74" s="10">
        <f>SUM(W71:W73)</f>
        <v>28.74</v>
      </c>
    </row>
    <row r="75" ht="10.5">
      <c r="G75" s="162"/>
    </row>
    <row r="76" spans="4:23" ht="12">
      <c r="D76" s="149" t="s">
        <v>276</v>
      </c>
      <c r="E76" s="150">
        <f>J76</f>
        <v>0</v>
      </c>
      <c r="G76" s="162"/>
      <c r="H76" s="150">
        <f>+H74</f>
        <v>0</v>
      </c>
      <c r="I76" s="150">
        <f>+I74</f>
        <v>0</v>
      </c>
      <c r="J76" s="150">
        <f>+J74</f>
        <v>0</v>
      </c>
      <c r="L76" s="151">
        <f>+L74</f>
        <v>0</v>
      </c>
      <c r="N76" s="152">
        <f>+N74</f>
        <v>0</v>
      </c>
      <c r="W76" s="10">
        <f>+W74</f>
        <v>28.74</v>
      </c>
    </row>
    <row r="77" ht="10.5">
      <c r="G77" s="162"/>
    </row>
    <row r="78" spans="4:23" ht="12">
      <c r="D78" s="161" t="s">
        <v>277</v>
      </c>
      <c r="E78" s="150">
        <f>J78</f>
        <v>0</v>
      </c>
      <c r="H78" s="150">
        <f>+H32+H69+H76</f>
        <v>0</v>
      </c>
      <c r="I78" s="150">
        <f>+I32+I69+I76</f>
        <v>0</v>
      </c>
      <c r="J78" s="150">
        <f>+J32+J69+J76</f>
        <v>0</v>
      </c>
      <c r="L78" s="151">
        <f>+L32+L69+L76</f>
        <v>8.799748300000001</v>
      </c>
      <c r="N78" s="152">
        <f>+N32+N69+N76</f>
        <v>4.6963</v>
      </c>
      <c r="W78" s="10">
        <f>+W32+W69+W76</f>
        <v>705.077</v>
      </c>
    </row>
  </sheetData>
  <sheetProtection password="CABD" sheet="1"/>
  <mergeCells count="2">
    <mergeCell ref="K9:L9"/>
    <mergeCell ref="M9:N9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44" customWidth="1"/>
    <col min="2" max="3" width="45.7109375" style="44" customWidth="1"/>
    <col min="4" max="4" width="11.28125" style="45" customWidth="1"/>
    <col min="5" max="16384" width="9.140625" style="11" customWidth="1"/>
  </cols>
  <sheetData>
    <row r="1" spans="1:4" ht="10.5">
      <c r="A1" s="46" t="s">
        <v>5</v>
      </c>
      <c r="B1" s="47"/>
      <c r="C1" s="47"/>
      <c r="D1" s="48" t="s">
        <v>6</v>
      </c>
    </row>
    <row r="2" spans="1:4" ht="10.5">
      <c r="A2" s="46" t="s">
        <v>117</v>
      </c>
      <c r="B2" s="47"/>
      <c r="C2" s="47"/>
      <c r="D2" s="48" t="s">
        <v>118</v>
      </c>
    </row>
    <row r="3" spans="1:4" ht="10.5">
      <c r="A3" s="46" t="s">
        <v>15</v>
      </c>
      <c r="B3" s="47"/>
      <c r="C3" s="47"/>
      <c r="D3" s="48" t="s">
        <v>119</v>
      </c>
    </row>
    <row r="4" spans="1:4" ht="10.5">
      <c r="A4" s="47"/>
      <c r="B4" s="47"/>
      <c r="C4" s="47"/>
      <c r="D4" s="47"/>
    </row>
    <row r="5" spans="1:4" ht="10.5">
      <c r="A5" s="46" t="s">
        <v>120</v>
      </c>
      <c r="B5" s="47"/>
      <c r="C5" s="47"/>
      <c r="D5" s="47"/>
    </row>
    <row r="6" spans="1:4" ht="10.5">
      <c r="A6" s="46" t="s">
        <v>121</v>
      </c>
      <c r="B6" s="47"/>
      <c r="C6" s="47"/>
      <c r="D6" s="47"/>
    </row>
    <row r="7" spans="1:4" ht="10.5">
      <c r="A7" s="46"/>
      <c r="B7" s="47"/>
      <c r="C7" s="47"/>
      <c r="D7" s="47"/>
    </row>
    <row r="8" spans="1:4" ht="10.5">
      <c r="A8" s="11" t="s">
        <v>122</v>
      </c>
      <c r="B8" s="49"/>
      <c r="C8" s="50"/>
      <c r="D8" s="51"/>
    </row>
    <row r="9" spans="1:6" ht="10.5">
      <c r="A9" s="52" t="s">
        <v>66</v>
      </c>
      <c r="B9" s="52" t="s">
        <v>67</v>
      </c>
      <c r="C9" s="52" t="s">
        <v>68</v>
      </c>
      <c r="D9" s="53" t="s">
        <v>69</v>
      </c>
      <c r="F9" s="11" t="s">
        <v>278</v>
      </c>
    </row>
    <row r="10" spans="1:4" ht="10.5">
      <c r="A10" s="54"/>
      <c r="B10" s="54"/>
      <c r="C10" s="55"/>
      <c r="D10" s="56"/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showGridLines="0" zoomScalePageLayoutView="0" workbookViewId="0" topLeftCell="A3">
      <selection activeCell="A1" sqref="A1"/>
    </sheetView>
  </sheetViews>
  <sheetFormatPr defaultColWidth="9.140625" defaultRowHeight="12.75"/>
  <cols>
    <col min="1" max="1" width="42.28125" style="11" customWidth="1"/>
    <col min="2" max="4" width="9.7109375" style="13" customWidth="1"/>
    <col min="5" max="5" width="9.7109375" style="14" customWidth="1"/>
    <col min="6" max="6" width="8.710937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10.5">
      <c r="A1" s="12" t="s">
        <v>5</v>
      </c>
      <c r="C1" s="11"/>
      <c r="E1" s="12" t="s">
        <v>116</v>
      </c>
      <c r="F1" s="11"/>
      <c r="G1" s="11"/>
      <c r="Z1" s="16" t="s">
        <v>7</v>
      </c>
      <c r="AA1" s="16" t="s">
        <v>8</v>
      </c>
      <c r="AB1" s="16" t="s">
        <v>9</v>
      </c>
      <c r="AC1" s="16" t="s">
        <v>10</v>
      </c>
      <c r="AD1" s="16" t="s">
        <v>11</v>
      </c>
    </row>
    <row r="2" spans="1:30" ht="10.5">
      <c r="A2" s="12" t="s">
        <v>117</v>
      </c>
      <c r="C2" s="11"/>
      <c r="E2" s="12" t="s">
        <v>118</v>
      </c>
      <c r="F2" s="11"/>
      <c r="G2" s="11"/>
      <c r="Z2" s="16" t="s">
        <v>12</v>
      </c>
      <c r="AA2" s="18" t="s">
        <v>70</v>
      </c>
      <c r="AB2" s="18" t="s">
        <v>14</v>
      </c>
      <c r="AC2" s="18"/>
      <c r="AD2" s="19"/>
    </row>
    <row r="3" spans="1:30" ht="10.5">
      <c r="A3" s="12" t="s">
        <v>15</v>
      </c>
      <c r="C3" s="11"/>
      <c r="E3" s="12" t="s">
        <v>119</v>
      </c>
      <c r="F3" s="11"/>
      <c r="G3" s="11"/>
      <c r="Z3" s="16" t="s">
        <v>16</v>
      </c>
      <c r="AA3" s="18" t="s">
        <v>71</v>
      </c>
      <c r="AB3" s="18" t="s">
        <v>14</v>
      </c>
      <c r="AC3" s="18" t="s">
        <v>18</v>
      </c>
      <c r="AD3" s="19" t="s">
        <v>19</v>
      </c>
    </row>
    <row r="4" spans="2:30" ht="10.5">
      <c r="B4" s="11"/>
      <c r="C4" s="11"/>
      <c r="D4" s="11"/>
      <c r="E4" s="11"/>
      <c r="F4" s="11"/>
      <c r="G4" s="11"/>
      <c r="Z4" s="16" t="s">
        <v>20</v>
      </c>
      <c r="AA4" s="18" t="s">
        <v>72</v>
      </c>
      <c r="AB4" s="18" t="s">
        <v>14</v>
      </c>
      <c r="AC4" s="18"/>
      <c r="AD4" s="19"/>
    </row>
    <row r="5" spans="1:30" ht="10.5">
      <c r="A5" s="12" t="s">
        <v>120</v>
      </c>
      <c r="B5" s="11"/>
      <c r="C5" s="11"/>
      <c r="D5" s="11"/>
      <c r="E5" s="11"/>
      <c r="F5" s="11"/>
      <c r="G5" s="11"/>
      <c r="Z5" s="16" t="s">
        <v>22</v>
      </c>
      <c r="AA5" s="18" t="s">
        <v>71</v>
      </c>
      <c r="AB5" s="18" t="s">
        <v>14</v>
      </c>
      <c r="AC5" s="18" t="s">
        <v>18</v>
      </c>
      <c r="AD5" s="19" t="s">
        <v>19</v>
      </c>
    </row>
    <row r="6" spans="1:7" ht="10.5">
      <c r="A6" s="12" t="s">
        <v>121</v>
      </c>
      <c r="B6" s="11"/>
      <c r="C6" s="11"/>
      <c r="D6" s="11"/>
      <c r="E6" s="11"/>
      <c r="F6" s="11"/>
      <c r="G6" s="11"/>
    </row>
    <row r="7" spans="1:7" ht="10.5">
      <c r="A7" s="12"/>
      <c r="B7" s="11"/>
      <c r="C7" s="11"/>
      <c r="D7" s="11"/>
      <c r="E7" s="11"/>
      <c r="F7" s="11"/>
      <c r="G7" s="11"/>
    </row>
    <row r="8" spans="1:7" ht="12.75">
      <c r="A8" s="11" t="s">
        <v>122</v>
      </c>
      <c r="B8" s="22" t="str">
        <f>CONCATENATE(AA2," ",AB2," ",AC2," ",AD2)</f>
        <v>Rekapitulácia rozpočtu v EUR  </v>
      </c>
      <c r="G8" s="11"/>
    </row>
    <row r="9" spans="1:7" ht="10.5">
      <c r="A9" s="23" t="s">
        <v>73</v>
      </c>
      <c r="B9" s="23" t="s">
        <v>30</v>
      </c>
      <c r="C9" s="23" t="s">
        <v>31</v>
      </c>
      <c r="D9" s="23" t="s">
        <v>32</v>
      </c>
      <c r="E9" s="24" t="s">
        <v>74</v>
      </c>
      <c r="F9" s="24" t="s">
        <v>34</v>
      </c>
      <c r="G9" s="24" t="s">
        <v>39</v>
      </c>
    </row>
    <row r="10" spans="1:7" ht="10.5">
      <c r="A10" s="32"/>
      <c r="B10" s="32"/>
      <c r="C10" s="32" t="s">
        <v>56</v>
      </c>
      <c r="D10" s="32"/>
      <c r="E10" s="32" t="s">
        <v>32</v>
      </c>
      <c r="F10" s="32" t="s">
        <v>32</v>
      </c>
      <c r="G10" s="32" t="s">
        <v>32</v>
      </c>
    </row>
    <row r="12" spans="1:7" ht="10.5">
      <c r="A12" s="11" t="s">
        <v>144</v>
      </c>
      <c r="B12" s="13">
        <f>Prehlad!H15</f>
        <v>0</v>
      </c>
      <c r="C12" s="13">
        <f>Prehlad!I15</f>
        <v>0</v>
      </c>
      <c r="D12" s="13">
        <f>Prehlad!J15</f>
        <v>0</v>
      </c>
      <c r="E12" s="14">
        <f>Prehlad!L15</f>
        <v>7.9834807</v>
      </c>
      <c r="F12" s="15">
        <f>Prehlad!N15</f>
        <v>0</v>
      </c>
      <c r="G12" s="15">
        <f>Prehlad!W15</f>
        <v>139.891</v>
      </c>
    </row>
    <row r="13" spans="1:7" ht="10.5">
      <c r="A13" s="11" t="s">
        <v>155</v>
      </c>
      <c r="B13" s="13">
        <f>Prehlad!H30</f>
        <v>0</v>
      </c>
      <c r="C13" s="13">
        <f>Prehlad!I30</f>
        <v>0</v>
      </c>
      <c r="D13" s="13">
        <f>Prehlad!J30</f>
        <v>0</v>
      </c>
      <c r="E13" s="14">
        <f>Prehlad!L30</f>
        <v>0.28916640000000005</v>
      </c>
      <c r="F13" s="15">
        <f>Prehlad!N30</f>
        <v>4.2263</v>
      </c>
      <c r="G13" s="15">
        <f>Prehlad!W30</f>
        <v>185.825</v>
      </c>
    </row>
    <row r="14" spans="1:7" ht="10.5">
      <c r="A14" s="11" t="s">
        <v>192</v>
      </c>
      <c r="B14" s="13">
        <f>Prehlad!H32</f>
        <v>0</v>
      </c>
      <c r="C14" s="13">
        <f>Prehlad!I32</f>
        <v>0</v>
      </c>
      <c r="D14" s="13">
        <f>Prehlad!J32</f>
        <v>0</v>
      </c>
      <c r="E14" s="14">
        <f>Prehlad!L32</f>
        <v>8.2726471</v>
      </c>
      <c r="F14" s="15">
        <f>Prehlad!N32</f>
        <v>4.2263</v>
      </c>
      <c r="G14" s="15">
        <f>Prehlad!W32</f>
        <v>325.716</v>
      </c>
    </row>
    <row r="16" spans="1:7" ht="10.5">
      <c r="A16" s="11" t="s">
        <v>194</v>
      </c>
      <c r="B16" s="13">
        <f>Prehlad!H40</f>
        <v>0</v>
      </c>
      <c r="C16" s="13">
        <f>Prehlad!I40</f>
        <v>0</v>
      </c>
      <c r="D16" s="13">
        <f>Prehlad!J40</f>
        <v>0</v>
      </c>
      <c r="E16" s="14">
        <f>Prehlad!L40</f>
        <v>0.109416</v>
      </c>
      <c r="F16" s="15">
        <f>Prehlad!N40</f>
        <v>0</v>
      </c>
      <c r="G16" s="15">
        <f>Prehlad!W40</f>
        <v>42.125</v>
      </c>
    </row>
    <row r="17" spans="1:7" ht="10.5">
      <c r="A17" s="11" t="s">
        <v>210</v>
      </c>
      <c r="B17" s="13">
        <f>Prehlad!H45</f>
        <v>0</v>
      </c>
      <c r="C17" s="13">
        <f>Prehlad!I45</f>
        <v>0</v>
      </c>
      <c r="D17" s="13">
        <f>Prehlad!J45</f>
        <v>0</v>
      </c>
      <c r="E17" s="14">
        <f>Prehlad!L45</f>
        <v>0.0031</v>
      </c>
      <c r="F17" s="15">
        <f>Prehlad!N45</f>
        <v>0</v>
      </c>
      <c r="G17" s="15">
        <f>Prehlad!W45</f>
        <v>1.224</v>
      </c>
    </row>
    <row r="18" spans="1:7" ht="10.5">
      <c r="A18" s="11" t="s">
        <v>221</v>
      </c>
      <c r="B18" s="13">
        <f>Prehlad!H52</f>
        <v>0</v>
      </c>
      <c r="C18" s="13">
        <f>Prehlad!I52</f>
        <v>0</v>
      </c>
      <c r="D18" s="13">
        <f>Prehlad!J52</f>
        <v>0</v>
      </c>
      <c r="E18" s="14">
        <f>Prehlad!L52</f>
        <v>0.07562</v>
      </c>
      <c r="F18" s="15">
        <f>Prehlad!N52</f>
        <v>0.155</v>
      </c>
      <c r="G18" s="15">
        <f>Prehlad!W52</f>
        <v>4.15</v>
      </c>
    </row>
    <row r="19" spans="1:7" ht="10.5">
      <c r="A19" s="11" t="s">
        <v>239</v>
      </c>
      <c r="B19" s="13">
        <f>Prehlad!H57</f>
        <v>0</v>
      </c>
      <c r="C19" s="13">
        <f>Prehlad!I57</f>
        <v>0</v>
      </c>
      <c r="D19" s="13">
        <f>Prehlad!J57</f>
        <v>0</v>
      </c>
      <c r="E19" s="14">
        <f>Prehlad!L57</f>
        <v>2E-05</v>
      </c>
      <c r="F19" s="15">
        <f>Prehlad!N57</f>
        <v>0.315</v>
      </c>
      <c r="G19" s="15">
        <f>Prehlad!W57</f>
        <v>7.766</v>
      </c>
    </row>
    <row r="20" spans="1:7" ht="10.5">
      <c r="A20" s="11" t="s">
        <v>247</v>
      </c>
      <c r="B20" s="13">
        <f>Prehlad!H63</f>
        <v>0</v>
      </c>
      <c r="C20" s="13">
        <f>Prehlad!I63</f>
        <v>0</v>
      </c>
      <c r="D20" s="13">
        <f>Prehlad!J63</f>
        <v>0</v>
      </c>
      <c r="E20" s="14">
        <f>Prehlad!L63</f>
        <v>0.0515568</v>
      </c>
      <c r="F20" s="15">
        <f>Prehlad!N63</f>
        <v>0</v>
      </c>
      <c r="G20" s="15">
        <f>Prehlad!W63</f>
        <v>234.92</v>
      </c>
    </row>
    <row r="21" spans="1:7" ht="10.5">
      <c r="A21" s="11" t="s">
        <v>258</v>
      </c>
      <c r="B21" s="13">
        <f>Prehlad!H67</f>
        <v>0</v>
      </c>
      <c r="C21" s="13">
        <f>Prehlad!I67</f>
        <v>0</v>
      </c>
      <c r="D21" s="13">
        <f>Prehlad!J67</f>
        <v>0</v>
      </c>
      <c r="E21" s="14">
        <f>Prehlad!L67</f>
        <v>0.28738840000000004</v>
      </c>
      <c r="F21" s="15">
        <f>Prehlad!N67</f>
        <v>0</v>
      </c>
      <c r="G21" s="15">
        <f>Prehlad!W67</f>
        <v>60.436</v>
      </c>
    </row>
    <row r="22" spans="1:7" ht="10.5">
      <c r="A22" s="11" t="s">
        <v>265</v>
      </c>
      <c r="B22" s="13">
        <f>Prehlad!H69</f>
        <v>0</v>
      </c>
      <c r="C22" s="13">
        <f>Prehlad!I69</f>
        <v>0</v>
      </c>
      <c r="D22" s="13">
        <f>Prehlad!J69</f>
        <v>0</v>
      </c>
      <c r="E22" s="14">
        <f>Prehlad!L69</f>
        <v>0.5271012</v>
      </c>
      <c r="F22" s="15">
        <f>Prehlad!N69</f>
        <v>0.47</v>
      </c>
      <c r="G22" s="15">
        <f>Prehlad!W69</f>
        <v>350.621</v>
      </c>
    </row>
    <row r="24" spans="1:7" ht="10.5">
      <c r="A24" s="11" t="s">
        <v>267</v>
      </c>
      <c r="B24" s="13">
        <f>Prehlad!H74</f>
        <v>0</v>
      </c>
      <c r="C24" s="13">
        <f>Prehlad!I74</f>
        <v>0</v>
      </c>
      <c r="D24" s="13">
        <f>Prehlad!J74</f>
        <v>0</v>
      </c>
      <c r="E24" s="14">
        <f>Prehlad!L74</f>
        <v>0</v>
      </c>
      <c r="F24" s="15">
        <f>Prehlad!N74</f>
        <v>0</v>
      </c>
      <c r="G24" s="15">
        <f>Prehlad!W74</f>
        <v>28.74</v>
      </c>
    </row>
    <row r="25" spans="1:7" ht="10.5">
      <c r="A25" s="11" t="s">
        <v>276</v>
      </c>
      <c r="B25" s="13">
        <f>Prehlad!H76</f>
        <v>0</v>
      </c>
      <c r="C25" s="13">
        <f>Prehlad!I76</f>
        <v>0</v>
      </c>
      <c r="D25" s="13">
        <f>Prehlad!J76</f>
        <v>0</v>
      </c>
      <c r="E25" s="14">
        <f>Prehlad!L76</f>
        <v>0</v>
      </c>
      <c r="F25" s="15">
        <f>Prehlad!N76</f>
        <v>0</v>
      </c>
      <c r="G25" s="15">
        <f>Prehlad!W76</f>
        <v>28.74</v>
      </c>
    </row>
    <row r="28" spans="1:7" ht="10.5">
      <c r="A28" s="11" t="s">
        <v>277</v>
      </c>
      <c r="B28" s="13">
        <f>Prehlad!H78</f>
        <v>0</v>
      </c>
      <c r="C28" s="13">
        <f>Prehlad!I78</f>
        <v>0</v>
      </c>
      <c r="D28" s="13">
        <f>Prehlad!J78</f>
        <v>0</v>
      </c>
      <c r="E28" s="14">
        <f>Prehlad!L78</f>
        <v>8.799748300000001</v>
      </c>
      <c r="F28" s="15">
        <f>Prehlad!N78</f>
        <v>4.6963</v>
      </c>
      <c r="G28" s="15">
        <f>Prehlad!W78</f>
        <v>705.077</v>
      </c>
    </row>
  </sheetData>
  <sheetProtection selectLockedCells="1" selectUnlockedCells="1"/>
  <printOptions horizontalCentered="1"/>
  <pageMargins left="0.19652777777777777" right="0.1965277777777777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41"/>
  <sheetViews>
    <sheetView showGridLines="0" tabSelected="1" zoomScalePageLayoutView="0" workbookViewId="0" topLeftCell="B22">
      <selection activeCell="A1" sqref="A1"/>
    </sheetView>
  </sheetViews>
  <sheetFormatPr defaultColWidth="9.140625" defaultRowHeight="12.75"/>
  <cols>
    <col min="1" max="1" width="0.71875" style="57" customWidth="1"/>
    <col min="2" max="2" width="3.7109375" style="57" customWidth="1"/>
    <col min="3" max="3" width="6.8515625" style="57" customWidth="1"/>
    <col min="4" max="6" width="14.00390625" style="57" customWidth="1"/>
    <col min="7" max="7" width="3.8515625" style="57" customWidth="1"/>
    <col min="8" max="8" width="17.7109375" style="57" customWidth="1"/>
    <col min="9" max="9" width="8.7109375" style="57" customWidth="1"/>
    <col min="10" max="10" width="14.00390625" style="57" customWidth="1"/>
    <col min="11" max="11" width="2.28125" style="57" customWidth="1"/>
    <col min="12" max="12" width="6.8515625" style="57" customWidth="1"/>
    <col min="13" max="23" width="9.140625" style="57" customWidth="1"/>
    <col min="24" max="25" width="5.7109375" style="57" customWidth="1"/>
    <col min="26" max="26" width="6.421875" style="57" customWidth="1"/>
    <col min="27" max="27" width="21.421875" style="57" customWidth="1"/>
    <col min="28" max="28" width="4.28125" style="57" customWidth="1"/>
    <col min="29" max="29" width="8.28125" style="57" customWidth="1"/>
    <col min="30" max="30" width="8.7109375" style="57" customWidth="1"/>
    <col min="31" max="16384" width="9.140625" style="57" customWidth="1"/>
  </cols>
  <sheetData>
    <row r="1" spans="2:30" ht="28.5" customHeight="1">
      <c r="B1" s="58" t="s">
        <v>123</v>
      </c>
      <c r="C1" s="58"/>
      <c r="D1" s="58"/>
      <c r="F1" s="59" t="str">
        <f>CONCATENATE(AA2," ",AB2," ",AC2," ",AD2)</f>
        <v>Krycí list rozpočtu v EUR  </v>
      </c>
      <c r="G1" s="58"/>
      <c r="H1" s="58"/>
      <c r="I1" s="58"/>
      <c r="J1" s="58"/>
      <c r="Z1" s="16" t="s">
        <v>7</v>
      </c>
      <c r="AA1" s="16" t="s">
        <v>8</v>
      </c>
      <c r="AB1" s="16" t="s">
        <v>9</v>
      </c>
      <c r="AC1" s="16" t="s">
        <v>10</v>
      </c>
      <c r="AD1" s="16" t="s">
        <v>11</v>
      </c>
    </row>
    <row r="2" spans="2:30" ht="18" customHeight="1">
      <c r="B2" s="60"/>
      <c r="C2" s="61" t="s">
        <v>120</v>
      </c>
      <c r="D2" s="61"/>
      <c r="E2" s="61"/>
      <c r="F2" s="61"/>
      <c r="G2" s="62" t="s">
        <v>75</v>
      </c>
      <c r="H2" s="61" t="s">
        <v>124</v>
      </c>
      <c r="I2" s="61"/>
      <c r="J2" s="63"/>
      <c r="Z2" s="16" t="s">
        <v>12</v>
      </c>
      <c r="AA2" s="18" t="s">
        <v>76</v>
      </c>
      <c r="AB2" s="18" t="s">
        <v>14</v>
      </c>
      <c r="AC2" s="18"/>
      <c r="AD2" s="19"/>
    </row>
    <row r="3" spans="2:30" ht="18" customHeight="1">
      <c r="B3" s="64"/>
      <c r="C3" s="65" t="s">
        <v>121</v>
      </c>
      <c r="D3" s="65"/>
      <c r="E3" s="65"/>
      <c r="F3" s="65"/>
      <c r="G3" s="66" t="s">
        <v>125</v>
      </c>
      <c r="H3" s="65"/>
      <c r="I3" s="65"/>
      <c r="J3" s="67"/>
      <c r="Z3" s="16" t="s">
        <v>16</v>
      </c>
      <c r="AA3" s="18" t="s">
        <v>77</v>
      </c>
      <c r="AB3" s="18" t="s">
        <v>14</v>
      </c>
      <c r="AC3" s="18" t="s">
        <v>18</v>
      </c>
      <c r="AD3" s="19" t="s">
        <v>19</v>
      </c>
    </row>
    <row r="4" spans="2:30" ht="18" customHeight="1">
      <c r="B4" s="68"/>
      <c r="C4" s="69"/>
      <c r="D4" s="69"/>
      <c r="E4" s="69"/>
      <c r="F4" s="69"/>
      <c r="G4" s="70"/>
      <c r="H4" s="69"/>
      <c r="I4" s="69"/>
      <c r="J4" s="71"/>
      <c r="Z4" s="16" t="s">
        <v>20</v>
      </c>
      <c r="AA4" s="18" t="s">
        <v>78</v>
      </c>
      <c r="AB4" s="18" t="s">
        <v>14</v>
      </c>
      <c r="AC4" s="18"/>
      <c r="AD4" s="19"/>
    </row>
    <row r="5" spans="2:30" ht="18" customHeight="1">
      <c r="B5" s="72"/>
      <c r="C5" s="73" t="s">
        <v>79</v>
      </c>
      <c r="D5" s="73"/>
      <c r="E5" s="73" t="s">
        <v>80</v>
      </c>
      <c r="F5" s="74"/>
      <c r="G5" s="74" t="s">
        <v>81</v>
      </c>
      <c r="H5" s="73"/>
      <c r="I5" s="74" t="s">
        <v>82</v>
      </c>
      <c r="J5" s="75" t="s">
        <v>126</v>
      </c>
      <c r="Z5" s="16" t="s">
        <v>22</v>
      </c>
      <c r="AA5" s="18" t="s">
        <v>77</v>
      </c>
      <c r="AB5" s="18" t="s">
        <v>14</v>
      </c>
      <c r="AC5" s="18" t="s">
        <v>18</v>
      </c>
      <c r="AD5" s="19" t="s">
        <v>19</v>
      </c>
    </row>
    <row r="6" spans="2:10" ht="18" customHeight="1">
      <c r="B6" s="60"/>
      <c r="C6" s="61" t="s">
        <v>2</v>
      </c>
      <c r="D6" s="61"/>
      <c r="E6" s="61"/>
      <c r="F6" s="61"/>
      <c r="G6" s="61" t="s">
        <v>83</v>
      </c>
      <c r="H6" s="61"/>
      <c r="I6" s="61"/>
      <c r="J6" s="63"/>
    </row>
    <row r="7" spans="2:10" ht="18" customHeight="1">
      <c r="B7" s="76"/>
      <c r="C7" s="77"/>
      <c r="D7" s="78"/>
      <c r="E7" s="78"/>
      <c r="F7" s="78"/>
      <c r="G7" s="78" t="s">
        <v>84</v>
      </c>
      <c r="H7" s="78"/>
      <c r="I7" s="78"/>
      <c r="J7" s="79"/>
    </row>
    <row r="8" spans="2:10" ht="18" customHeight="1">
      <c r="B8" s="64"/>
      <c r="C8" s="65" t="s">
        <v>1</v>
      </c>
      <c r="D8" s="65"/>
      <c r="E8" s="65"/>
      <c r="F8" s="65"/>
      <c r="G8" s="65" t="s">
        <v>83</v>
      </c>
      <c r="H8" s="65"/>
      <c r="I8" s="65"/>
      <c r="J8" s="67"/>
    </row>
    <row r="9" spans="2:10" ht="18" customHeight="1">
      <c r="B9" s="68"/>
      <c r="C9" s="70"/>
      <c r="D9" s="69"/>
      <c r="E9" s="69"/>
      <c r="F9" s="69"/>
      <c r="G9" s="78" t="s">
        <v>84</v>
      </c>
      <c r="H9" s="69"/>
      <c r="I9" s="69"/>
      <c r="J9" s="71"/>
    </row>
    <row r="10" spans="2:10" ht="18" customHeight="1">
      <c r="B10" s="64"/>
      <c r="C10" s="65" t="s">
        <v>85</v>
      </c>
      <c r="D10" s="65" t="s">
        <v>127</v>
      </c>
      <c r="E10" s="65"/>
      <c r="F10" s="65"/>
      <c r="G10" s="65" t="s">
        <v>83</v>
      </c>
      <c r="H10" s="65"/>
      <c r="I10" s="65"/>
      <c r="J10" s="67"/>
    </row>
    <row r="11" spans="2:10" ht="18" customHeight="1">
      <c r="B11" s="80"/>
      <c r="C11" s="81"/>
      <c r="D11" s="81"/>
      <c r="E11" s="81"/>
      <c r="F11" s="81"/>
      <c r="G11" s="81" t="s">
        <v>84</v>
      </c>
      <c r="H11" s="81"/>
      <c r="I11" s="81"/>
      <c r="J11" s="82"/>
    </row>
    <row r="12" spans="2:10" ht="18" customHeight="1">
      <c r="B12" s="83"/>
      <c r="C12" s="61"/>
      <c r="D12" s="61"/>
      <c r="E12" s="61"/>
      <c r="F12" s="84">
        <f>IF(B12&lt;&gt;0,ROUND($J$31/B12,0),0)</f>
        <v>0</v>
      </c>
      <c r="G12" s="62"/>
      <c r="H12" s="61"/>
      <c r="I12" s="61"/>
      <c r="J12" s="85">
        <f>IF(G12&lt;&gt;0,ROUND($J$31/G12,0),0)</f>
        <v>0</v>
      </c>
    </row>
    <row r="13" spans="2:10" ht="18" customHeight="1">
      <c r="B13" s="86"/>
      <c r="C13" s="78"/>
      <c r="D13" s="78"/>
      <c r="E13" s="78"/>
      <c r="F13" s="87">
        <f>IF(B13&lt;&gt;0,ROUND($J$31/B13,0),0)</f>
        <v>0</v>
      </c>
      <c r="G13" s="77"/>
      <c r="H13" s="78"/>
      <c r="I13" s="78"/>
      <c r="J13" s="88">
        <f>IF(G13&lt;&gt;0,ROUND($J$31/G13,0),0)</f>
        <v>0</v>
      </c>
    </row>
    <row r="14" spans="2:10" ht="18" customHeight="1">
      <c r="B14" s="89"/>
      <c r="C14" s="81"/>
      <c r="D14" s="81"/>
      <c r="E14" s="81"/>
      <c r="F14" s="90">
        <f>IF(B14&lt;&gt;0,ROUND($J$31/B14,0),0)</f>
        <v>0</v>
      </c>
      <c r="G14" s="91"/>
      <c r="H14" s="81"/>
      <c r="I14" s="81"/>
      <c r="J14" s="92">
        <f>IF(G14&lt;&gt;0,ROUND($J$31/G14,0),0)</f>
        <v>0</v>
      </c>
    </row>
    <row r="15" spans="2:10" ht="18" customHeight="1">
      <c r="B15" s="93" t="s">
        <v>86</v>
      </c>
      <c r="C15" s="94" t="s">
        <v>87</v>
      </c>
      <c r="D15" s="95" t="s">
        <v>30</v>
      </c>
      <c r="E15" s="95" t="s">
        <v>88</v>
      </c>
      <c r="F15" s="96" t="s">
        <v>89</v>
      </c>
      <c r="G15" s="93" t="s">
        <v>90</v>
      </c>
      <c r="H15" s="97" t="s">
        <v>91</v>
      </c>
      <c r="I15" s="98"/>
      <c r="J15" s="99"/>
    </row>
    <row r="16" spans="2:10" ht="18" customHeight="1">
      <c r="B16" s="100">
        <v>1</v>
      </c>
      <c r="C16" s="101" t="s">
        <v>92</v>
      </c>
      <c r="D16" s="139">
        <f>Prehlad!H32</f>
        <v>0</v>
      </c>
      <c r="E16" s="139">
        <f>Prehlad!I32</f>
        <v>0</v>
      </c>
      <c r="F16" s="140">
        <f>D16+E16</f>
        <v>0</v>
      </c>
      <c r="G16" s="100">
        <v>6</v>
      </c>
      <c r="H16" s="102" t="s">
        <v>128</v>
      </c>
      <c r="I16" s="103"/>
      <c r="J16" s="140">
        <v>0</v>
      </c>
    </row>
    <row r="17" spans="2:10" ht="18" customHeight="1">
      <c r="B17" s="104">
        <v>2</v>
      </c>
      <c r="C17" s="105" t="s">
        <v>93</v>
      </c>
      <c r="D17" s="141">
        <f>Prehlad!H69</f>
        <v>0</v>
      </c>
      <c r="E17" s="141">
        <f>Prehlad!I69</f>
        <v>0</v>
      </c>
      <c r="F17" s="140">
        <f>D17+E17</f>
        <v>0</v>
      </c>
      <c r="G17" s="104">
        <v>7</v>
      </c>
      <c r="H17" s="106" t="s">
        <v>129</v>
      </c>
      <c r="I17" s="65"/>
      <c r="J17" s="142">
        <v>0</v>
      </c>
    </row>
    <row r="18" spans="2:10" ht="18" customHeight="1">
      <c r="B18" s="104">
        <v>3</v>
      </c>
      <c r="C18" s="105" t="s">
        <v>94</v>
      </c>
      <c r="D18" s="141">
        <f>Prehlad!H76</f>
        <v>0</v>
      </c>
      <c r="E18" s="141">
        <f>Prehlad!I76</f>
        <v>0</v>
      </c>
      <c r="F18" s="140">
        <f>D18+E18</f>
        <v>0</v>
      </c>
      <c r="G18" s="104">
        <v>8</v>
      </c>
      <c r="H18" s="106" t="s">
        <v>130</v>
      </c>
      <c r="I18" s="65"/>
      <c r="J18" s="142">
        <v>0</v>
      </c>
    </row>
    <row r="19" spans="2:10" ht="18" customHeight="1">
      <c r="B19" s="104">
        <v>4</v>
      </c>
      <c r="C19" s="105" t="s">
        <v>95</v>
      </c>
      <c r="D19" s="141"/>
      <c r="E19" s="141"/>
      <c r="F19" s="143">
        <f>D19+E19</f>
        <v>0</v>
      </c>
      <c r="G19" s="104">
        <v>9</v>
      </c>
      <c r="H19" s="106" t="s">
        <v>3</v>
      </c>
      <c r="I19" s="65"/>
      <c r="J19" s="142">
        <v>0</v>
      </c>
    </row>
    <row r="20" spans="2:10" ht="18" customHeight="1">
      <c r="B20" s="107">
        <v>5</v>
      </c>
      <c r="C20" s="108" t="s">
        <v>96</v>
      </c>
      <c r="D20" s="144">
        <f>SUM(D16:D19)</f>
        <v>0</v>
      </c>
      <c r="E20" s="145">
        <f>SUM(E16:E19)</f>
        <v>0</v>
      </c>
      <c r="F20" s="146">
        <f>SUM(F16:F19)</f>
        <v>0</v>
      </c>
      <c r="G20" s="109">
        <v>10</v>
      </c>
      <c r="I20" s="110" t="s">
        <v>97</v>
      </c>
      <c r="J20" s="146">
        <f>SUM(J16:J19)</f>
        <v>0</v>
      </c>
    </row>
    <row r="21" spans="2:10" ht="18" customHeight="1">
      <c r="B21" s="93" t="s">
        <v>98</v>
      </c>
      <c r="C21" s="111"/>
      <c r="D21" s="98" t="s">
        <v>99</v>
      </c>
      <c r="E21" s="98"/>
      <c r="F21" s="99"/>
      <c r="G21" s="93" t="s">
        <v>100</v>
      </c>
      <c r="H21" s="97" t="s">
        <v>101</v>
      </c>
      <c r="I21" s="98"/>
      <c r="J21" s="99"/>
    </row>
    <row r="22" spans="2:10" ht="18" customHeight="1">
      <c r="B22" s="100">
        <v>11</v>
      </c>
      <c r="C22" s="102" t="s">
        <v>131</v>
      </c>
      <c r="D22" s="112" t="s">
        <v>3</v>
      </c>
      <c r="E22" s="113">
        <v>0</v>
      </c>
      <c r="F22" s="140">
        <f>ROUND(((D16+E16+D17+E17+D18)*E22),2)</f>
        <v>0</v>
      </c>
      <c r="G22" s="104">
        <v>16</v>
      </c>
      <c r="H22" s="106" t="s">
        <v>102</v>
      </c>
      <c r="I22" s="114"/>
      <c r="J22" s="142">
        <v>0</v>
      </c>
    </row>
    <row r="23" spans="2:10" ht="18" customHeight="1">
      <c r="B23" s="104">
        <v>12</v>
      </c>
      <c r="C23" s="106" t="s">
        <v>132</v>
      </c>
      <c r="D23" s="115"/>
      <c r="E23" s="116">
        <v>0</v>
      </c>
      <c r="F23" s="142">
        <f>ROUND(((D16+E16+D17+E17+D18)*E23),2)</f>
        <v>0</v>
      </c>
      <c r="G23" s="104">
        <v>17</v>
      </c>
      <c r="H23" s="106" t="s">
        <v>134</v>
      </c>
      <c r="I23" s="114"/>
      <c r="J23" s="142">
        <v>0</v>
      </c>
    </row>
    <row r="24" spans="2:10" ht="18" customHeight="1">
      <c r="B24" s="104">
        <v>13</v>
      </c>
      <c r="C24" s="106" t="s">
        <v>133</v>
      </c>
      <c r="D24" s="115"/>
      <c r="E24" s="116">
        <v>0</v>
      </c>
      <c r="F24" s="142">
        <f>ROUND(((D16+E16+D17+E17+D18)*E24),2)</f>
        <v>0</v>
      </c>
      <c r="G24" s="104">
        <v>18</v>
      </c>
      <c r="H24" s="106" t="s">
        <v>135</v>
      </c>
      <c r="I24" s="114"/>
      <c r="J24" s="142">
        <v>0</v>
      </c>
    </row>
    <row r="25" spans="2:10" ht="18" customHeight="1">
      <c r="B25" s="104">
        <v>14</v>
      </c>
      <c r="C25" s="106" t="s">
        <v>3</v>
      </c>
      <c r="D25" s="115"/>
      <c r="E25" s="116">
        <v>0</v>
      </c>
      <c r="F25" s="142">
        <f>ROUND(((D16+E16+D17+E17+D18+E18)*E25),2)</f>
        <v>0</v>
      </c>
      <c r="G25" s="104">
        <v>19</v>
      </c>
      <c r="H25" s="106" t="s">
        <v>3</v>
      </c>
      <c r="I25" s="114"/>
      <c r="J25" s="142">
        <v>0</v>
      </c>
    </row>
    <row r="26" spans="2:10" ht="18" customHeight="1">
      <c r="B26" s="107">
        <v>15</v>
      </c>
      <c r="C26" s="117"/>
      <c r="D26" s="118"/>
      <c r="E26" s="118" t="s">
        <v>103</v>
      </c>
      <c r="F26" s="146">
        <f>SUM(F22:F25)</f>
        <v>0</v>
      </c>
      <c r="G26" s="107">
        <v>20</v>
      </c>
      <c r="H26" s="117"/>
      <c r="I26" s="118" t="s">
        <v>104</v>
      </c>
      <c r="J26" s="146">
        <f>SUM(J22:J25)</f>
        <v>0</v>
      </c>
    </row>
    <row r="27" spans="2:10" ht="18" customHeight="1">
      <c r="B27" s="119"/>
      <c r="C27" s="120" t="s">
        <v>105</v>
      </c>
      <c r="D27" s="121"/>
      <c r="E27" s="122" t="s">
        <v>106</v>
      </c>
      <c r="F27" s="123"/>
      <c r="G27" s="93" t="s">
        <v>107</v>
      </c>
      <c r="H27" s="97" t="s">
        <v>108</v>
      </c>
      <c r="I27" s="98"/>
      <c r="J27" s="99"/>
    </row>
    <row r="28" spans="2:10" ht="18" customHeight="1">
      <c r="B28" s="124"/>
      <c r="C28" s="125"/>
      <c r="D28" s="126"/>
      <c r="E28" s="127"/>
      <c r="F28" s="123"/>
      <c r="G28" s="100">
        <v>21</v>
      </c>
      <c r="H28" s="102"/>
      <c r="I28" s="128" t="s">
        <v>109</v>
      </c>
      <c r="J28" s="140">
        <f>ROUND(F20,2)+J20+F26+J26</f>
        <v>0</v>
      </c>
    </row>
    <row r="29" spans="2:10" ht="18" customHeight="1">
      <c r="B29" s="124"/>
      <c r="C29" s="126" t="s">
        <v>110</v>
      </c>
      <c r="D29" s="126"/>
      <c r="E29" s="129"/>
      <c r="F29" s="123"/>
      <c r="G29" s="104">
        <v>22</v>
      </c>
      <c r="H29" s="106" t="s">
        <v>136</v>
      </c>
      <c r="I29" s="147">
        <f>J28-I30</f>
        <v>0</v>
      </c>
      <c r="J29" s="142">
        <f>ROUND((I29*20)/100,2)</f>
        <v>0</v>
      </c>
    </row>
    <row r="30" spans="2:10" ht="18" customHeight="1">
      <c r="B30" s="64"/>
      <c r="C30" s="65" t="s">
        <v>111</v>
      </c>
      <c r="D30" s="65"/>
      <c r="E30" s="129"/>
      <c r="F30" s="123"/>
      <c r="G30" s="104">
        <v>23</v>
      </c>
      <c r="H30" s="106" t="s">
        <v>137</v>
      </c>
      <c r="I30" s="147">
        <f>SUMIF(Prehlad!O11:O9999,0,Prehlad!J11:J9999)</f>
        <v>0</v>
      </c>
      <c r="J30" s="142">
        <f>ROUND((I30*0)/100,1)</f>
        <v>0</v>
      </c>
    </row>
    <row r="31" spans="2:10" ht="18" customHeight="1">
      <c r="B31" s="124"/>
      <c r="C31" s="126"/>
      <c r="D31" s="126"/>
      <c r="E31" s="129"/>
      <c r="F31" s="123"/>
      <c r="G31" s="107">
        <v>24</v>
      </c>
      <c r="H31" s="117"/>
      <c r="I31" s="118" t="s">
        <v>112</v>
      </c>
      <c r="J31" s="146">
        <f>SUM(J28:J30)</f>
        <v>0</v>
      </c>
    </row>
    <row r="32" spans="2:10" ht="18" customHeight="1">
      <c r="B32" s="119"/>
      <c r="C32" s="126"/>
      <c r="D32" s="123"/>
      <c r="E32" s="130"/>
      <c r="F32" s="123"/>
      <c r="G32" s="131" t="s">
        <v>113</v>
      </c>
      <c r="H32" s="132" t="s">
        <v>138</v>
      </c>
      <c r="I32" s="133"/>
      <c r="J32" s="134">
        <v>0</v>
      </c>
    </row>
    <row r="33" spans="2:10" ht="18" customHeight="1">
      <c r="B33" s="135"/>
      <c r="C33" s="136"/>
      <c r="D33" s="120" t="s">
        <v>114</v>
      </c>
      <c r="E33" s="136"/>
      <c r="F33" s="136"/>
      <c r="G33" s="136"/>
      <c r="H33" s="136" t="s">
        <v>115</v>
      </c>
      <c r="I33" s="136"/>
      <c r="J33" s="137"/>
    </row>
    <row r="34" spans="2:10" ht="18" customHeight="1">
      <c r="B34" s="124"/>
      <c r="C34" s="125"/>
      <c r="D34" s="126"/>
      <c r="E34" s="126"/>
      <c r="F34" s="125"/>
      <c r="G34" s="126"/>
      <c r="H34" s="126"/>
      <c r="I34" s="126"/>
      <c r="J34" s="138"/>
    </row>
    <row r="35" spans="2:10" ht="18" customHeight="1">
      <c r="B35" s="124"/>
      <c r="C35" s="126" t="s">
        <v>110</v>
      </c>
      <c r="D35" s="126"/>
      <c r="E35" s="126"/>
      <c r="F35" s="125"/>
      <c r="G35" s="126" t="s">
        <v>110</v>
      </c>
      <c r="H35" s="126"/>
      <c r="I35" s="126"/>
      <c r="J35" s="138"/>
    </row>
    <row r="36" spans="2:10" ht="18" customHeight="1">
      <c r="B36" s="64"/>
      <c r="C36" s="65" t="s">
        <v>111</v>
      </c>
      <c r="D36" s="65"/>
      <c r="E36" s="65"/>
      <c r="F36" s="66"/>
      <c r="G36" s="65" t="s">
        <v>111</v>
      </c>
      <c r="H36" s="65"/>
      <c r="I36" s="65"/>
      <c r="J36" s="67"/>
    </row>
    <row r="37" spans="2:10" ht="18" customHeight="1">
      <c r="B37" s="124"/>
      <c r="C37" s="126" t="s">
        <v>106</v>
      </c>
      <c r="D37" s="126"/>
      <c r="E37" s="126"/>
      <c r="F37" s="125"/>
      <c r="G37" s="126" t="s">
        <v>106</v>
      </c>
      <c r="H37" s="126"/>
      <c r="I37" s="126"/>
      <c r="J37" s="138"/>
    </row>
    <row r="38" spans="2:10" ht="18" customHeight="1">
      <c r="B38" s="124"/>
      <c r="C38" s="126"/>
      <c r="D38" s="126"/>
      <c r="E38" s="126"/>
      <c r="F38" s="126"/>
      <c r="G38" s="126"/>
      <c r="H38" s="126"/>
      <c r="I38" s="126"/>
      <c r="J38" s="138"/>
    </row>
    <row r="39" spans="2:10" ht="18" customHeight="1">
      <c r="B39" s="124"/>
      <c r="C39" s="126"/>
      <c r="D39" s="126"/>
      <c r="E39" s="126"/>
      <c r="F39" s="126"/>
      <c r="G39" s="126"/>
      <c r="H39" s="126"/>
      <c r="I39" s="126"/>
      <c r="J39" s="138"/>
    </row>
    <row r="40" spans="2:10" ht="18" customHeight="1">
      <c r="B40" s="124"/>
      <c r="C40" s="126"/>
      <c r="D40" s="126"/>
      <c r="E40" s="126"/>
      <c r="F40" s="126"/>
      <c r="G40" s="126"/>
      <c r="H40" s="126"/>
      <c r="I40" s="126"/>
      <c r="J40" s="138"/>
    </row>
    <row r="41" spans="2:10" ht="18" customHeight="1">
      <c r="B41" s="80"/>
      <c r="C41" s="81"/>
      <c r="D41" s="81"/>
      <c r="E41" s="81"/>
      <c r="F41" s="81"/>
      <c r="G41" s="81"/>
      <c r="H41" s="81"/>
      <c r="I41" s="81"/>
      <c r="J41" s="82"/>
    </row>
    <row r="42" ht="14.25" customHeight="1"/>
    <row r="43" ht="2.25" customHeight="1"/>
  </sheetData>
  <sheetProtection selectLockedCells="1" selectUnlockedCells="1"/>
  <printOptions horizontalCentered="1" verticalCentered="1"/>
  <pageMargins left="0.2388888888888889" right="0.26875" top="0.3541666666666667" bottom="0.4326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Petra Kovářová</cp:lastModifiedBy>
  <cp:lastPrinted>2016-04-18T11:45:00Z</cp:lastPrinted>
  <dcterms:created xsi:type="dcterms:W3CDTF">1999-04-06T07:39:00Z</dcterms:created>
  <dcterms:modified xsi:type="dcterms:W3CDTF">2022-02-04T13:22:17Z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